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embeddings/oleObject2.bin" ContentType="application/vnd.openxmlformats-officedocument.oleObject"/>
  <Override PartName="/xl/drawings/drawing5.xml" ContentType="application/vnd.openxmlformats-officedocument.drawing+xml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ปีการศึกษา2568\เวบรร.2568\ไฟล์ดาวน์โหลด\รายงานผลสัมฤทธ์68\"/>
    </mc:Choice>
  </mc:AlternateContent>
  <xr:revisionPtr revIDLastSave="0" documentId="13_ncr:1_{BE93B90A-95F5-4381-81B6-376FEF2437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รอกข้อมูล" sheetId="5" r:id="rId1"/>
    <sheet name="พิมพ์แบบรายงานผลการประเมิน" sheetId="1" r:id="rId2"/>
    <sheet name="พิมพ์สรุปผลการเรียนทุกกลุ่ม" sheetId="2" r:id="rId3"/>
    <sheet name="กราฟ" sheetId="8" r:id="rId4"/>
    <sheet name="พิมพ์สรุปผลการเรียนรายวิชา" sheetId="3" r:id="rId5"/>
    <sheet name="พิมพ์สรุปผลการเรียนรู้รายวิชา" sheetId="6" r:id="rId6"/>
    <sheet name="g" sheetId="7" state="hidden" r:id="rId7"/>
  </sheets>
  <definedNames>
    <definedName name="_xlnm.Print_Area" localSheetId="3">กราฟ!$B$1:$P$31</definedName>
    <definedName name="_xlnm.Print_Area" localSheetId="1">พิมพ์แบบรายงานผลการประเมิน!$B$1:$AB$20</definedName>
    <definedName name="_xlnm.Print_Area" localSheetId="2">พิมพ์สรุปผลการเรียนทุกกลุ่ม!$B$1:$N$27</definedName>
    <definedName name="_xlnm.Print_Area" localSheetId="5">พิมพ์สรุปผลการเรียนรู้รายวิชา!$B$1:$P$36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6" i="1" l="1"/>
  <c r="Y16" i="1"/>
  <c r="W16" i="1"/>
  <c r="U16" i="1"/>
  <c r="S16" i="1"/>
  <c r="Q16" i="1"/>
  <c r="O16" i="1"/>
  <c r="M16" i="1"/>
  <c r="K16" i="1"/>
  <c r="I16" i="1"/>
  <c r="G16" i="1"/>
  <c r="B26" i="6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D12" i="1"/>
  <c r="E12" i="1"/>
  <c r="F12" i="1"/>
  <c r="G12" i="1"/>
  <c r="C12" i="1"/>
  <c r="B12" i="1"/>
  <c r="M30" i="8"/>
  <c r="R30" i="3"/>
  <c r="L21" i="3"/>
  <c r="K21" i="3"/>
  <c r="J21" i="3"/>
  <c r="I21" i="3"/>
  <c r="H21" i="3"/>
  <c r="G21" i="3"/>
  <c r="F21" i="3"/>
  <c r="E21" i="3"/>
  <c r="D21" i="3"/>
  <c r="N11" i="3"/>
  <c r="M11" i="3"/>
  <c r="C11" i="3"/>
  <c r="B11" i="3"/>
  <c r="B18" i="2"/>
  <c r="B19" i="2"/>
  <c r="C19" i="2" s="1"/>
  <c r="B16" i="2"/>
  <c r="B15" i="2"/>
  <c r="B14" i="2"/>
  <c r="B13" i="2"/>
  <c r="B12" i="2"/>
  <c r="B11" i="2"/>
  <c r="B10" i="2"/>
  <c r="B9" i="2"/>
  <c r="B8" i="2"/>
  <c r="E13" i="2"/>
  <c r="F13" i="2"/>
  <c r="G13" i="2"/>
  <c r="E18" i="2"/>
  <c r="F18" i="2"/>
  <c r="G18" i="2"/>
  <c r="H18" i="2"/>
  <c r="I18" i="2"/>
  <c r="J18" i="2"/>
  <c r="K18" i="2"/>
  <c r="L18" i="2"/>
  <c r="E19" i="2"/>
  <c r="F19" i="2"/>
  <c r="G19" i="2"/>
  <c r="H19" i="2"/>
  <c r="I19" i="2"/>
  <c r="J19" i="2"/>
  <c r="K19" i="2"/>
  <c r="L19" i="2"/>
  <c r="D19" i="2"/>
  <c r="AA10" i="1"/>
  <c r="AA11" i="1"/>
  <c r="AA9" i="1"/>
  <c r="L56" i="5"/>
  <c r="M19" i="2" l="1"/>
  <c r="N19" i="2" s="1"/>
  <c r="AA15" i="1"/>
  <c r="J30" i="8"/>
  <c r="G30" i="8"/>
  <c r="D30" i="8" l="1"/>
  <c r="B3" i="3" l="1"/>
  <c r="D3" i="8"/>
  <c r="R28" i="3"/>
  <c r="E35" i="3"/>
  <c r="D34" i="3" s="1"/>
  <c r="R29" i="3"/>
  <c r="E33" i="3" s="1"/>
  <c r="D32" i="3" s="1"/>
  <c r="R27" i="3"/>
  <c r="E29" i="3" s="1"/>
  <c r="L20" i="6"/>
  <c r="L19" i="6"/>
  <c r="N19" i="6"/>
  <c r="N20" i="6"/>
  <c r="D20" i="6"/>
  <c r="B20" i="6"/>
  <c r="L9" i="3"/>
  <c r="L10" i="3"/>
  <c r="L11" i="3"/>
  <c r="B25" i="6"/>
  <c r="B24" i="6"/>
  <c r="C5" i="6"/>
  <c r="N7" i="6"/>
  <c r="N6" i="6"/>
  <c r="N8" i="6"/>
  <c r="B2" i="1"/>
  <c r="B1" i="1"/>
  <c r="B2" i="2"/>
  <c r="B3" i="2"/>
  <c r="C10" i="3"/>
  <c r="C9" i="3"/>
  <c r="C8" i="3"/>
  <c r="F11" i="3"/>
  <c r="G11" i="3"/>
  <c r="H11" i="3"/>
  <c r="I11" i="3"/>
  <c r="J11" i="3"/>
  <c r="K11" i="3"/>
  <c r="F10" i="3"/>
  <c r="G10" i="3"/>
  <c r="H10" i="3"/>
  <c r="I10" i="3"/>
  <c r="J10" i="3"/>
  <c r="K10" i="3"/>
  <c r="F9" i="3"/>
  <c r="G9" i="3"/>
  <c r="H9" i="3"/>
  <c r="I9" i="3"/>
  <c r="J9" i="3"/>
  <c r="K9" i="3"/>
  <c r="E9" i="3"/>
  <c r="E10" i="3"/>
  <c r="E11" i="3"/>
  <c r="F8" i="3"/>
  <c r="G8" i="3"/>
  <c r="H8" i="3"/>
  <c r="I8" i="3"/>
  <c r="J8" i="3"/>
  <c r="K8" i="3"/>
  <c r="L8" i="3"/>
  <c r="E8" i="3"/>
  <c r="D11" i="3"/>
  <c r="V23" i="3" s="1"/>
  <c r="D10" i="3"/>
  <c r="D20" i="3" s="1"/>
  <c r="D9" i="3"/>
  <c r="D19" i="3" s="1"/>
  <c r="D8" i="3"/>
  <c r="D18" i="3" s="1"/>
  <c r="L45" i="5"/>
  <c r="D18" i="2"/>
  <c r="D9" i="2"/>
  <c r="D10" i="2"/>
  <c r="D11" i="2"/>
  <c r="D12" i="2"/>
  <c r="D13" i="2"/>
  <c r="D14" i="2"/>
  <c r="D15" i="2"/>
  <c r="D16" i="2"/>
  <c r="D8" i="2"/>
  <c r="C40" i="5"/>
  <c r="C39" i="5"/>
  <c r="B11" i="1" s="1"/>
  <c r="C38" i="5"/>
  <c r="B10" i="1" s="1"/>
  <c r="C37" i="5"/>
  <c r="B9" i="1" s="1"/>
  <c r="G5" i="5"/>
  <c r="F5" i="5"/>
  <c r="C28" i="5" s="1"/>
  <c r="E5" i="5"/>
  <c r="C27" i="5" s="1"/>
  <c r="D5" i="5"/>
  <c r="C26" i="5" s="1"/>
  <c r="L47" i="5"/>
  <c r="M47" i="5" s="1"/>
  <c r="L48" i="5"/>
  <c r="M48" i="5" s="1"/>
  <c r="L49" i="5"/>
  <c r="M49" i="5" s="1"/>
  <c r="L50" i="5"/>
  <c r="M50" i="5" s="1"/>
  <c r="L51" i="5"/>
  <c r="M51" i="5" s="1"/>
  <c r="L52" i="5"/>
  <c r="M52" i="5" s="1"/>
  <c r="L53" i="5"/>
  <c r="M53" i="5" s="1"/>
  <c r="L54" i="5"/>
  <c r="M54" i="5" s="1"/>
  <c r="L55" i="5"/>
  <c r="M55" i="5" s="1"/>
  <c r="L46" i="5"/>
  <c r="M46" i="5" s="1"/>
  <c r="L27" i="5"/>
  <c r="M27" i="5" s="1"/>
  <c r="L28" i="5"/>
  <c r="M28" i="5" s="1"/>
  <c r="L29" i="5"/>
  <c r="M29" i="5" s="1"/>
  <c r="L26" i="5"/>
  <c r="M26" i="5" s="1"/>
  <c r="C20" i="1"/>
  <c r="L20" i="1"/>
  <c r="G11" i="1"/>
  <c r="G10" i="1"/>
  <c r="N5" i="6"/>
  <c r="N4" i="6"/>
  <c r="D8" i="6"/>
  <c r="F5" i="6"/>
  <c r="B36" i="6"/>
  <c r="I36" i="6"/>
  <c r="L26" i="6"/>
  <c r="L24" i="6"/>
  <c r="G26" i="6"/>
  <c r="G24" i="6"/>
  <c r="B23" i="6"/>
  <c r="D19" i="6"/>
  <c r="B19" i="6"/>
  <c r="N25" i="6"/>
  <c r="D6" i="6"/>
  <c r="C7" i="6"/>
  <c r="E27" i="2"/>
  <c r="B2" i="3"/>
  <c r="F16" i="2"/>
  <c r="G16" i="2"/>
  <c r="H16" i="2"/>
  <c r="I16" i="2"/>
  <c r="J16" i="2"/>
  <c r="K16" i="2"/>
  <c r="L16" i="2"/>
  <c r="F15" i="2"/>
  <c r="G15" i="2"/>
  <c r="H15" i="2"/>
  <c r="I15" i="2"/>
  <c r="J15" i="2"/>
  <c r="K15" i="2"/>
  <c r="L15" i="2"/>
  <c r="F14" i="2"/>
  <c r="G14" i="2"/>
  <c r="H14" i="2"/>
  <c r="I14" i="2"/>
  <c r="J14" i="2"/>
  <c r="K14" i="2"/>
  <c r="L14" i="2"/>
  <c r="H13" i="2"/>
  <c r="I13" i="2"/>
  <c r="J13" i="2"/>
  <c r="K13" i="2"/>
  <c r="L13" i="2"/>
  <c r="F12" i="2"/>
  <c r="G12" i="2"/>
  <c r="H12" i="2"/>
  <c r="I12" i="2"/>
  <c r="J12" i="2"/>
  <c r="K12" i="2"/>
  <c r="L12" i="2"/>
  <c r="F11" i="2"/>
  <c r="G11" i="2"/>
  <c r="H11" i="2"/>
  <c r="I11" i="2"/>
  <c r="J11" i="2"/>
  <c r="K11" i="2"/>
  <c r="L11" i="2"/>
  <c r="F10" i="2"/>
  <c r="G10" i="2"/>
  <c r="H10" i="2"/>
  <c r="I10" i="2"/>
  <c r="J10" i="2"/>
  <c r="K10" i="2"/>
  <c r="L10" i="2"/>
  <c r="F9" i="2"/>
  <c r="G9" i="2"/>
  <c r="H9" i="2"/>
  <c r="I9" i="2"/>
  <c r="J9" i="2"/>
  <c r="K9" i="2"/>
  <c r="L9" i="2"/>
  <c r="E9" i="2"/>
  <c r="E10" i="2"/>
  <c r="E11" i="2"/>
  <c r="E12" i="2"/>
  <c r="E14" i="2"/>
  <c r="E15" i="2"/>
  <c r="E16" i="2"/>
  <c r="F8" i="2"/>
  <c r="G8" i="2"/>
  <c r="H8" i="2"/>
  <c r="I8" i="2"/>
  <c r="J8" i="2"/>
  <c r="K8" i="2"/>
  <c r="L8" i="2"/>
  <c r="E8" i="2"/>
  <c r="Y10" i="1"/>
  <c r="Z10" i="1" s="1"/>
  <c r="Y11" i="1"/>
  <c r="W10" i="1"/>
  <c r="W11" i="1"/>
  <c r="U10" i="1"/>
  <c r="U11" i="1"/>
  <c r="S10" i="1"/>
  <c r="S11" i="1"/>
  <c r="Q10" i="1"/>
  <c r="Q11" i="1"/>
  <c r="M10" i="1"/>
  <c r="M11" i="1"/>
  <c r="O10" i="1"/>
  <c r="O11" i="1"/>
  <c r="Y9" i="1"/>
  <c r="W9" i="1"/>
  <c r="U9" i="1"/>
  <c r="S9" i="1"/>
  <c r="Q9" i="1"/>
  <c r="O9" i="1"/>
  <c r="M9" i="1"/>
  <c r="K10" i="1"/>
  <c r="K11" i="1"/>
  <c r="K9" i="1"/>
  <c r="I10" i="1"/>
  <c r="I11" i="1"/>
  <c r="I9" i="1"/>
  <c r="G9" i="1"/>
  <c r="F10" i="1"/>
  <c r="AB10" i="1" s="1"/>
  <c r="F11" i="1"/>
  <c r="AB11" i="1" s="1"/>
  <c r="F9" i="1"/>
  <c r="E10" i="1"/>
  <c r="E11" i="1"/>
  <c r="E9" i="1"/>
  <c r="D10" i="1"/>
  <c r="D11" i="1"/>
  <c r="D9" i="1"/>
  <c r="C10" i="1"/>
  <c r="C11" i="1"/>
  <c r="C9" i="1"/>
  <c r="V20" i="3"/>
  <c r="L18" i="3"/>
  <c r="S24" i="3" s="1"/>
  <c r="F22" i="2" l="1"/>
  <c r="F23" i="2" s="1"/>
  <c r="J22" i="2"/>
  <c r="J23" i="2" s="1"/>
  <c r="Z9" i="1"/>
  <c r="AB9" i="1"/>
  <c r="K22" i="2"/>
  <c r="K23" i="2" s="1"/>
  <c r="H22" i="2"/>
  <c r="H23" i="2" s="1"/>
  <c r="I22" i="2"/>
  <c r="I23" i="2" s="1"/>
  <c r="G22" i="2"/>
  <c r="G23" i="2" s="1"/>
  <c r="L9" i="1"/>
  <c r="E22" i="2"/>
  <c r="L22" i="2"/>
  <c r="L23" i="2" s="1"/>
  <c r="V19" i="3"/>
  <c r="M15" i="2"/>
  <c r="N15" i="2" s="1"/>
  <c r="H9" i="1"/>
  <c r="N11" i="1"/>
  <c r="N9" i="1"/>
  <c r="J20" i="3"/>
  <c r="U22" i="3" s="1"/>
  <c r="E18" i="3"/>
  <c r="S17" i="3" s="1"/>
  <c r="I18" i="3"/>
  <c r="S21" i="3" s="1"/>
  <c r="M11" i="2"/>
  <c r="N11" i="2" s="1"/>
  <c r="U15" i="1"/>
  <c r="M15" i="1"/>
  <c r="T11" i="1"/>
  <c r="V11" i="1"/>
  <c r="J11" i="1"/>
  <c r="T10" i="1"/>
  <c r="I14" i="3"/>
  <c r="H14" i="6" s="1"/>
  <c r="F18" i="3"/>
  <c r="S18" i="3" s="1"/>
  <c r="V17" i="3"/>
  <c r="V21" i="3"/>
  <c r="V24" i="3"/>
  <c r="G19" i="3"/>
  <c r="T19" i="3" s="1"/>
  <c r="H18" i="3"/>
  <c r="S20" i="3" s="1"/>
  <c r="J18" i="3"/>
  <c r="S22" i="3" s="1"/>
  <c r="M8" i="3"/>
  <c r="N8" i="3" s="1"/>
  <c r="F19" i="3"/>
  <c r="T18" i="3" s="1"/>
  <c r="K19" i="3"/>
  <c r="T23" i="3" s="1"/>
  <c r="I19" i="3"/>
  <c r="T21" i="3" s="1"/>
  <c r="V10" i="1"/>
  <c r="L11" i="1"/>
  <c r="R11" i="1"/>
  <c r="Z11" i="1"/>
  <c r="M14" i="2"/>
  <c r="N14" i="2" s="1"/>
  <c r="M16" i="2"/>
  <c r="N16" i="2" s="1"/>
  <c r="H19" i="3"/>
  <c r="T20" i="3" s="1"/>
  <c r="I15" i="1"/>
  <c r="H11" i="1"/>
  <c r="I20" i="3"/>
  <c r="U21" i="3" s="1"/>
  <c r="X11" i="1"/>
  <c r="G15" i="1"/>
  <c r="O15" i="1"/>
  <c r="P11" i="1"/>
  <c r="E15" i="1"/>
  <c r="W15" i="1"/>
  <c r="M8" i="2"/>
  <c r="N8" i="2" s="1"/>
  <c r="M9" i="2"/>
  <c r="N9" i="2" s="1"/>
  <c r="M18" i="2"/>
  <c r="N18" i="2" s="1"/>
  <c r="G20" i="3"/>
  <c r="U19" i="3" s="1"/>
  <c r="E19" i="3"/>
  <c r="T17" i="3" s="1"/>
  <c r="J19" i="3"/>
  <c r="T22" i="3" s="1"/>
  <c r="B9" i="3"/>
  <c r="B19" i="3" s="1"/>
  <c r="R10" i="1"/>
  <c r="L10" i="1"/>
  <c r="C15" i="1"/>
  <c r="V22" i="3"/>
  <c r="L19" i="3"/>
  <c r="T24" i="3" s="1"/>
  <c r="X10" i="1"/>
  <c r="N10" i="1"/>
  <c r="P10" i="1"/>
  <c r="K14" i="3"/>
  <c r="J14" i="6" s="1"/>
  <c r="J14" i="3"/>
  <c r="I14" i="6" s="1"/>
  <c r="R9" i="1"/>
  <c r="J10" i="1"/>
  <c r="T9" i="1"/>
  <c r="D15" i="1"/>
  <c r="H20" i="3"/>
  <c r="U20" i="3" s="1"/>
  <c r="M13" i="2"/>
  <c r="N13" i="2" s="1"/>
  <c r="H10" i="1"/>
  <c r="G14" i="3"/>
  <c r="F14" i="6" s="1"/>
  <c r="L20" i="3"/>
  <c r="U24" i="3" s="1"/>
  <c r="K20" i="3"/>
  <c r="U23" i="3" s="1"/>
  <c r="K18" i="3"/>
  <c r="S23" i="3" s="1"/>
  <c r="M12" i="2"/>
  <c r="N12" i="2" s="1"/>
  <c r="M10" i="2"/>
  <c r="N10" i="2" s="1"/>
  <c r="Y15" i="1"/>
  <c r="Q15" i="1"/>
  <c r="F14" i="3"/>
  <c r="K15" i="1"/>
  <c r="H14" i="3"/>
  <c r="J9" i="1"/>
  <c r="E20" i="3"/>
  <c r="U17" i="3" s="1"/>
  <c r="G18" i="3"/>
  <c r="S19" i="3" s="1"/>
  <c r="S15" i="1"/>
  <c r="M9" i="3"/>
  <c r="N9" i="3" s="1"/>
  <c r="M10" i="3"/>
  <c r="N10" i="3" s="1"/>
  <c r="L14" i="3"/>
  <c r="V18" i="3"/>
  <c r="V9" i="1"/>
  <c r="F20" i="3"/>
  <c r="U18" i="3" s="1"/>
  <c r="C29" i="5"/>
  <c r="P9" i="1"/>
  <c r="E14" i="3"/>
  <c r="D14" i="3"/>
  <c r="K24" i="3" s="1"/>
  <c r="W23" i="3" s="1"/>
  <c r="E31" i="3"/>
  <c r="D30" i="3" s="1"/>
  <c r="X9" i="1"/>
  <c r="F15" i="1"/>
  <c r="V16" i="3"/>
  <c r="B21" i="3"/>
  <c r="B10" i="3"/>
  <c r="B8" i="3"/>
  <c r="M22" i="2" l="1"/>
  <c r="N22" i="2" s="1"/>
  <c r="E23" i="2"/>
  <c r="T16" i="3"/>
  <c r="G24" i="3"/>
  <c r="W19" i="3" s="1"/>
  <c r="I24" i="3"/>
  <c r="W21" i="3" s="1"/>
  <c r="L24" i="3"/>
  <c r="W24" i="3" s="1"/>
  <c r="K14" i="6"/>
  <c r="H24" i="3"/>
  <c r="W20" i="3" s="1"/>
  <c r="G14" i="6"/>
  <c r="M14" i="3"/>
  <c r="L14" i="6" s="1"/>
  <c r="O14" i="6"/>
  <c r="D14" i="6"/>
  <c r="E24" i="3"/>
  <c r="W17" i="3" s="1"/>
  <c r="J24" i="3"/>
  <c r="W22" i="3" s="1"/>
  <c r="N14" i="6"/>
  <c r="F24" i="3"/>
  <c r="W18" i="3" s="1"/>
  <c r="E14" i="6"/>
  <c r="B18" i="3"/>
  <c r="S16" i="3"/>
  <c r="B20" i="3"/>
  <c r="U16" i="3"/>
  <c r="N14" i="3" l="1"/>
  <c r="M14" i="6" s="1"/>
</calcChain>
</file>

<file path=xl/sharedStrings.xml><?xml version="1.0" encoding="utf-8"?>
<sst xmlns="http://schemas.openxmlformats.org/spreadsheetml/2006/main" count="278" uniqueCount="171">
  <si>
    <t xml:space="preserve">ชั้น </t>
  </si>
  <si>
    <t>จำนวนนักเรียน</t>
  </si>
  <si>
    <t>100 คะแนน</t>
  </si>
  <si>
    <t>เต็ม</t>
  </si>
  <si>
    <t>ขาดสอบ</t>
  </si>
  <si>
    <t>เข้า
สอบ</t>
  </si>
  <si>
    <t>คะแนน
รวม</t>
  </si>
  <si>
    <t>คะแนน
เฉลี่ย</t>
  </si>
  <si>
    <t>ร้อยละ</t>
  </si>
  <si>
    <t>ภาษาไทย</t>
  </si>
  <si>
    <t>คณิตศาสตร์</t>
  </si>
  <si>
    <t>วิทยาศาสตร์</t>
  </si>
  <si>
    <t>สังคมศึกษาฯ</t>
  </si>
  <si>
    <t>ประวัติศาสตร์</t>
  </si>
  <si>
    <t>สุขศึกษาฯ</t>
  </si>
  <si>
    <t>ศิลปะ</t>
  </si>
  <si>
    <t>ภาษาต่างประเทศ</t>
  </si>
  <si>
    <t>รหัสวิชา</t>
  </si>
  <si>
    <t>รายวิชาพื้นฐาน</t>
  </si>
  <si>
    <t>จำนวน
นักเรียน</t>
  </si>
  <si>
    <t>จำนวนนักเรียนที่ได้ระดับผลการเรียน</t>
  </si>
  <si>
    <t>SD.</t>
  </si>
  <si>
    <t>สังคมศึกษาศาสนาและวัฒนธรรม</t>
  </si>
  <si>
    <t>สุขศึกษาและพลศึกษา</t>
  </si>
  <si>
    <t>ภาษาอังกฤษ</t>
  </si>
  <si>
    <t>รายวิชาเพิ่มเติม</t>
  </si>
  <si>
    <t>รวม</t>
  </si>
  <si>
    <t>ชั้น</t>
  </si>
  <si>
    <t>ผู้สอน</t>
  </si>
  <si>
    <t>คิดเป็นร้อยละ</t>
  </si>
  <si>
    <t>รวมเฉลี่ย</t>
  </si>
  <si>
    <t>ไทย</t>
  </si>
  <si>
    <t>คณิต</t>
  </si>
  <si>
    <t>สุขศึกษา</t>
  </si>
  <si>
    <t>การงาน</t>
  </si>
  <si>
    <t>ประวัติ</t>
  </si>
  <si>
    <t>มส.</t>
  </si>
  <si>
    <t>เข้าสอบ</t>
  </si>
  <si>
    <t>สรุปผลการเรียนรู้รายวิชา</t>
  </si>
  <si>
    <t>โรงเรียนเทศบาลเมืองขลุง ๑ (บุรวิทยาคาร)</t>
  </si>
  <si>
    <t>ปีการศึกษา</t>
  </si>
  <si>
    <t>จำนวนนักเรียนทั้งหมดที่ลงทะเบียน</t>
  </si>
  <si>
    <t>จำนวนนักเรียนที่ลาออก</t>
  </si>
  <si>
    <t>จำนวนนักเรียนที่ไม่มีสิทธิ์สอบ</t>
  </si>
  <si>
    <t>จำนวนนักเรียนที่ขาดสอบ</t>
  </si>
  <si>
    <t>จำนวนนักเรียนที่เข้าสอบ</t>
  </si>
  <si>
    <t>สรุปผลการเรียนรายวิชา</t>
  </si>
  <si>
    <t>ระดับผลการเรียน</t>
  </si>
  <si>
    <t>ช่วงคะแนน</t>
  </si>
  <si>
    <t>นักเรียนที่ได้รับคะแนนสูงสุด</t>
  </si>
  <si>
    <t>เลขประจำตัว</t>
  </si>
  <si>
    <t>ชื่อ - นามสกุล</t>
  </si>
  <si>
    <t>คะแนนที่ได้</t>
  </si>
  <si>
    <t>หัวหน้ากลุ่มสาระฯ</t>
  </si>
  <si>
    <t>เสนอผู้อำนวยการสถานศึกษา</t>
  </si>
  <si>
    <t>คำสั่ง</t>
  </si>
  <si>
    <t>(นายสุภนิติ์ สาสะเน)</t>
  </si>
  <si>
    <t>ผู้อำนวยการสถานศึกษา</t>
  </si>
  <si>
    <t>ชั้นประถมศึกษาปีที่</t>
  </si>
  <si>
    <t>กลุ่มสาระการเรียนรู้</t>
  </si>
  <si>
    <t>ชื่อรายวิชา</t>
  </si>
  <si>
    <t>จำนวนหน่วยการเรียน</t>
  </si>
  <si>
    <t>คน</t>
  </si>
  <si>
    <t>0-49</t>
  </si>
  <si>
    <t>50-54</t>
  </si>
  <si>
    <t>55-59</t>
  </si>
  <si>
    <t>60-64</t>
  </si>
  <si>
    <t>65-69</t>
  </si>
  <si>
    <t>70-74</t>
  </si>
  <si>
    <t>75-79</t>
  </si>
  <si>
    <t>80-100</t>
  </si>
  <si>
    <t>S.D.</t>
  </si>
  <si>
    <t>ผ</t>
  </si>
  <si>
    <t>มผ</t>
  </si>
  <si>
    <t>ลงชื่อ........................................................................</t>
  </si>
  <si>
    <t>ลงชื่อ....................................................................</t>
  </si>
  <si>
    <t>เสนอฝ่ายบริหารงานวิชาการ</t>
  </si>
  <si>
    <t>ชื่อผู้สอน</t>
  </si>
  <si>
    <t>สังคมฯ</t>
  </si>
  <si>
    <t>วิชาการสายชั้น</t>
  </si>
  <si>
    <t>.................................................</t>
  </si>
  <si>
    <r>
      <t>กรอกข้อมูลสรุปผลการเรียนทุกวิชา(</t>
    </r>
    <r>
      <rPr>
        <b/>
        <sz val="18"/>
        <color indexed="10"/>
        <rFont val="Cordia New"/>
        <family val="2"/>
      </rPr>
      <t>เฉพาะวิชาการสายชั้น</t>
    </r>
    <r>
      <rPr>
        <b/>
        <sz val="18"/>
        <color indexed="8"/>
        <rFont val="Cordia New"/>
        <family val="2"/>
      </rPr>
      <t>)</t>
    </r>
  </si>
  <si>
    <r>
      <t>กรอกข้อมูลสรุปผลการเรียน(</t>
    </r>
    <r>
      <rPr>
        <b/>
        <sz val="18"/>
        <color indexed="10"/>
        <rFont val="Cordia New"/>
        <family val="2"/>
      </rPr>
      <t>ครูประจำวิชา</t>
    </r>
    <r>
      <rPr>
        <b/>
        <sz val="18"/>
        <color indexed="8"/>
        <rFont val="Cordia New"/>
        <family val="2"/>
      </rPr>
      <t>)</t>
    </r>
  </si>
  <si>
    <t>จำนวนนร.ที่มีระดับผลการเรียน</t>
  </si>
  <si>
    <t>วิชา</t>
  </si>
  <si>
    <t>ระดับชั้นปี</t>
  </si>
  <si>
    <t>ลงชื่อ..............................................................ผู้สอน</t>
  </si>
  <si>
    <t>ลงชื่อ</t>
  </si>
  <si>
    <t>ลาออก</t>
  </si>
  <si>
    <t>ลงชื่อ............................................................ผู้เขียน</t>
  </si>
  <si>
    <t>ลงชื่อ............................................................ผู้ทาน</t>
  </si>
  <si>
    <t>นร.คะแนนสูงสุด</t>
  </si>
  <si>
    <t>คะแนน</t>
  </si>
  <si>
    <t>ผู้เขียน</t>
  </si>
  <si>
    <t>ผู้ทาน</t>
  </si>
  <si>
    <r>
      <t>กรอกข้อมูลรายงานผลการประเมิน(</t>
    </r>
    <r>
      <rPr>
        <b/>
        <sz val="18"/>
        <color indexed="10"/>
        <rFont val="Cordia New"/>
        <family val="2"/>
      </rPr>
      <t>ครูประจำวิชา</t>
    </r>
    <r>
      <rPr>
        <b/>
        <sz val="18"/>
        <color indexed="8"/>
        <rFont val="Cordia New"/>
        <family val="2"/>
      </rPr>
      <t>)</t>
    </r>
  </si>
  <si>
    <t>ลงชื่อ..................................................</t>
  </si>
  <si>
    <t>วันที่เสนอวิชาการ</t>
  </si>
  <si>
    <t>วันที่เสนอผอ.</t>
  </si>
  <si>
    <t>วันที่ผอ.อนุมัติ</t>
  </si>
  <si>
    <t>จำนวนลงทะเบียน</t>
  </si>
  <si>
    <t xml:space="preserve">สาระฯ เพิ่มเติม
</t>
  </si>
  <si>
    <t>ภาษาตปท.</t>
  </si>
  <si>
    <t>หัวหน้าสายชั้น</t>
  </si>
  <si>
    <t>ลงชื่อ..............................................ผู้ทาน</t>
  </si>
  <si>
    <t>กลุ่มสาระฯ</t>
  </si>
  <si>
    <t>กลุ่มสาระสังคมฯ</t>
  </si>
  <si>
    <t>ลงชื่อ...................................................ผู้กรอก</t>
  </si>
  <si>
    <t>ลงชื่อ..............................................หัวหน้าสถานศึกษา</t>
  </si>
  <si>
    <r>
      <t></t>
    </r>
    <r>
      <rPr>
        <sz val="18"/>
        <color indexed="8"/>
        <rFont val="Wingdings"/>
        <charset val="2"/>
      </rPr>
      <t>o</t>
    </r>
    <r>
      <rPr>
        <sz val="18"/>
        <color indexed="8"/>
        <rFont val="Cordia New"/>
        <family val="2"/>
      </rPr>
      <t></t>
    </r>
    <r>
      <rPr>
        <sz val="18"/>
        <color indexed="8"/>
        <rFont val="TH SarabunPSK"/>
        <family val="2"/>
      </rPr>
      <t>อนุมัติผลการเรียน</t>
    </r>
    <r>
      <rPr>
        <sz val="18"/>
        <color indexed="8"/>
        <rFont val="Cordia New"/>
        <family val="2"/>
      </rPr>
      <t xml:space="preserve">     </t>
    </r>
    <r>
      <rPr>
        <sz val="18"/>
        <color indexed="8"/>
        <rFont val="Wingdings"/>
        <charset val="2"/>
      </rPr>
      <t>o</t>
    </r>
    <r>
      <rPr>
        <sz val="18"/>
        <color indexed="8"/>
        <rFont val="Cordia New"/>
        <family val="2"/>
      </rPr>
      <t xml:space="preserve">     </t>
    </r>
    <r>
      <rPr>
        <sz val="18"/>
        <color indexed="8"/>
        <rFont val="TH SarabunPSK"/>
        <family val="2"/>
      </rPr>
      <t>ไม่อนุมัติผลการเรียน</t>
    </r>
  </si>
  <si>
    <t>ครูผู้สอนห้อง1</t>
  </si>
  <si>
    <t>ครูผู้สอนห้อง2</t>
  </si>
  <si>
    <t>ครูผู้สอนห้อง3</t>
  </si>
  <si>
    <t>ครูผู้สอนห้อง4</t>
  </si>
  <si>
    <t>มส</t>
  </si>
  <si>
    <t>ขส</t>
  </si>
  <si>
    <t>วิทย์</t>
  </si>
  <si>
    <t>ฝ่ายบริหารงานวิชาการ</t>
  </si>
  <si>
    <t>กราฟแสดงร้อยละของจำนวนนักเรียน</t>
  </si>
  <si>
    <r>
      <t xml:space="preserve">คำแนะนำ </t>
    </r>
    <r>
      <rPr>
        <u/>
        <sz val="16"/>
        <color indexed="56"/>
        <rFont val="Calibri"/>
        <family val="2"/>
      </rPr>
      <t>(กรุณาทำความเข้าใจก่อนกรอก)</t>
    </r>
  </si>
  <si>
    <r>
      <t>*กรอกข้อมูลในช่องที่เป็น</t>
    </r>
    <r>
      <rPr>
        <u/>
        <sz val="16"/>
        <color indexed="56"/>
        <rFont val="Calibri"/>
        <family val="2"/>
      </rPr>
      <t>สีเหลือง</t>
    </r>
    <r>
      <rPr>
        <sz val="16"/>
        <color indexed="10"/>
        <rFont val="Calibri"/>
        <family val="2"/>
      </rPr>
      <t>เท่านั้น*</t>
    </r>
  </si>
  <si>
    <r>
      <t>*กรอกข้อมูล</t>
    </r>
    <r>
      <rPr>
        <u/>
        <sz val="16"/>
        <color indexed="56"/>
        <rFont val="Calibri"/>
        <family val="2"/>
      </rPr>
      <t>เฉพาะที่เกี่ยวข้องกับตนเอง</t>
    </r>
    <r>
      <rPr>
        <sz val="16"/>
        <color indexed="10"/>
        <rFont val="Calibri"/>
        <family val="2"/>
      </rPr>
      <t>*</t>
    </r>
  </si>
  <si>
    <r>
      <rPr>
        <b/>
        <u/>
        <sz val="24"/>
        <color indexed="10"/>
        <rFont val="Cordia New"/>
        <family val="2"/>
      </rPr>
      <t>*</t>
    </r>
    <r>
      <rPr>
        <b/>
        <u/>
        <sz val="18"/>
        <color indexed="10"/>
        <rFont val="Cordia New"/>
        <family val="2"/>
      </rPr>
      <t>ตัวอย่าง</t>
    </r>
    <r>
      <rPr>
        <b/>
        <sz val="18"/>
        <color indexed="10"/>
        <rFont val="Cordia New"/>
        <family val="2"/>
      </rPr>
      <t>การกรอกวันที่ (</t>
    </r>
    <r>
      <rPr>
        <b/>
        <sz val="18"/>
        <color indexed="56"/>
        <rFont val="Cordia New"/>
        <family val="2"/>
      </rPr>
      <t>21 มีนาคม 2563</t>
    </r>
    <r>
      <rPr>
        <b/>
        <sz val="18"/>
        <color indexed="10"/>
        <rFont val="Cordia New"/>
        <family val="2"/>
      </rPr>
      <t>)</t>
    </r>
  </si>
  <si>
    <r>
      <t>*กรอกข้อมูลไม่ถูกต้องจะขึ้นคำว่า</t>
    </r>
    <r>
      <rPr>
        <sz val="16"/>
        <color indexed="56"/>
        <rFont val="Calibri"/>
        <family val="2"/>
      </rPr>
      <t>ผิดพลาด</t>
    </r>
    <r>
      <rPr>
        <sz val="16"/>
        <color indexed="10"/>
        <rFont val="Calibri"/>
        <family val="2"/>
      </rPr>
      <t>*</t>
    </r>
  </si>
  <si>
    <r>
      <t>กลุ่มสาระการเรียนรู้</t>
    </r>
    <r>
      <rPr>
        <b/>
        <sz val="12"/>
        <color rgb="FFFF0000"/>
        <rFont val="Cordia New"/>
        <family val="2"/>
      </rPr>
      <t>(คลิกเลือก)</t>
    </r>
  </si>
  <si>
    <r>
      <t>วิชา</t>
    </r>
    <r>
      <rPr>
        <b/>
        <sz val="12"/>
        <color rgb="FFFF0000"/>
        <rFont val="Cordia New"/>
        <family val="2"/>
      </rPr>
      <t>(คลิกเลือก)</t>
    </r>
  </si>
  <si>
    <r>
      <rPr>
        <b/>
        <sz val="16"/>
        <color theme="1"/>
        <rFont val="Cordia New"/>
        <family val="2"/>
      </rPr>
      <t>ชั้น</t>
    </r>
    <r>
      <rPr>
        <b/>
        <sz val="12"/>
        <color theme="1"/>
        <rFont val="Cordia New"/>
        <family val="2"/>
      </rPr>
      <t xml:space="preserve">
</t>
    </r>
    <r>
      <rPr>
        <b/>
        <sz val="12"/>
        <color rgb="FFFF0000"/>
        <rFont val="Cordia New"/>
        <family val="2"/>
      </rPr>
      <t>(คลิกเลือก)</t>
    </r>
  </si>
  <si>
    <t>(คลิกเลือก)</t>
  </si>
  <si>
    <r>
      <rPr>
        <b/>
        <sz val="16"/>
        <color theme="1"/>
        <rFont val="Cordia New"/>
        <family val="2"/>
      </rPr>
      <t>หน่วยการเรียน</t>
    </r>
    <r>
      <rPr>
        <b/>
        <sz val="12"/>
        <color rgb="FFFF0000"/>
        <rFont val="Cordia New"/>
        <family val="2"/>
      </rPr>
      <t>(คลิกเลือก)</t>
    </r>
  </si>
  <si>
    <r>
      <t xml:space="preserve">ระดับชั้นปีที่
</t>
    </r>
    <r>
      <rPr>
        <b/>
        <sz val="12"/>
        <color rgb="FFFF0000"/>
        <rFont val="Cordia New"/>
        <family val="2"/>
      </rPr>
      <t>(คลิกเลือก)</t>
    </r>
  </si>
  <si>
    <t>การงานอาชีพ</t>
  </si>
  <si>
    <t>วิทยาศาสตร์ฯ</t>
  </si>
  <si>
    <t>(นางกรรณิการ์ แก้วดี)</t>
  </si>
  <si>
    <t>ป.1/1</t>
  </si>
  <si>
    <t>ป.1/2</t>
  </si>
  <si>
    <t>ป.1/3</t>
  </si>
  <si>
    <t>ป.1/4</t>
  </si>
  <si>
    <t>สังคมศึกษา ศาสนา และวัฒนธรรม</t>
  </si>
  <si>
    <t>ป.2/1</t>
  </si>
  <si>
    <t>ป.2/2</t>
  </si>
  <si>
    <t>ป.2/3</t>
  </si>
  <si>
    <t>ป.2/4</t>
  </si>
  <si>
    <t>การงานอาชีพและเทคโนโลยี</t>
  </si>
  <si>
    <t>ป.3/1</t>
  </si>
  <si>
    <t>ป.3/2</t>
  </si>
  <si>
    <t>ป.3/3</t>
  </si>
  <si>
    <t>ป.3/4</t>
  </si>
  <si>
    <t>ป.4/1</t>
  </si>
  <si>
    <t>ป.4/2</t>
  </si>
  <si>
    <t>ป.4/3</t>
  </si>
  <si>
    <t>ป.4/4</t>
  </si>
  <si>
    <t>ป.5/1</t>
  </si>
  <si>
    <t>ป.5/2</t>
  </si>
  <si>
    <t>ป.5/3</t>
  </si>
  <si>
    <t>ป.5/4</t>
  </si>
  <si>
    <t>ป.6/1</t>
  </si>
  <si>
    <t>ป.6/2</t>
  </si>
  <si>
    <t>ป.6/3</t>
  </si>
  <si>
    <t>ป.6/4</t>
  </si>
  <si>
    <r>
      <t>กรอกข้อมูลรายงานผลการประเมินทั้งหมด(</t>
    </r>
    <r>
      <rPr>
        <b/>
        <sz val="18"/>
        <color indexed="10"/>
        <rFont val="Cordia New"/>
        <family val="2"/>
      </rPr>
      <t>เฉพาะวิชาการสายชั้น แต่ละวิชากรอกคะแนนรวมทั้งหมด</t>
    </r>
    <r>
      <rPr>
        <b/>
        <sz val="18"/>
        <color indexed="8"/>
        <rFont val="Cordia New"/>
        <family val="2"/>
      </rPr>
      <t>)</t>
    </r>
  </si>
  <si>
    <t>31 มีนาคม 2565</t>
  </si>
  <si>
    <t>29 มีนาคม 2565</t>
  </si>
  <si>
    <t>30 มีนาคม 2565</t>
  </si>
  <si>
    <t>พลศึกษา</t>
  </si>
  <si>
    <t>สาระฯ เพิ่มเติม</t>
  </si>
  <si>
    <t>(นางสาวหฤทัย ขันเชียง)</t>
  </si>
  <si>
    <t>รองผู้อำนวยการสถานศึกษา</t>
  </si>
  <si>
    <t>วิทยาศาสตร์และเทคโนโลยี</t>
  </si>
  <si>
    <t>ภาษาไทยเพื่อการสื่อสาร</t>
  </si>
  <si>
    <t>Thai เพื่อการสื่อสาร</t>
  </si>
  <si>
    <t>Thai เพื่อ
การสื่อสาร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</si>
</sst>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;;;@"/>
    <numFmt numFmtId="165" formatCode="0.0"/>
    <numFmt numFmtId="166" formatCode="0;;;@"/>
  </numFmts>
  <fonts count="52" x14ac:knownFonts="1">
    <font>
      <sz val="11"/>
      <color theme="1"/>
      <name val="Calibri"/>
      <family val="2"/>
      <scheme val="minor"/>
    </font>
    <font>
      <sz val="18"/>
      <color indexed="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0"/>
      <name val="Arial"/>
      <family val="2"/>
    </font>
    <font>
      <sz val="14"/>
      <name val="TH SarabunPSK"/>
      <family val="2"/>
    </font>
    <font>
      <sz val="10"/>
      <name val="TH SarabunPSK"/>
      <family val="2"/>
    </font>
    <font>
      <b/>
      <sz val="18"/>
      <color indexed="8"/>
      <name val="Cordia New"/>
      <family val="2"/>
    </font>
    <font>
      <sz val="18"/>
      <color indexed="8"/>
      <name val="Cordia New"/>
      <family val="2"/>
    </font>
    <font>
      <b/>
      <sz val="18"/>
      <color indexed="10"/>
      <name val="Cordia New"/>
      <family val="2"/>
    </font>
    <font>
      <sz val="16"/>
      <name val="Cordia New"/>
      <family val="2"/>
    </font>
    <font>
      <sz val="18"/>
      <name val="Cordia New"/>
      <family val="2"/>
    </font>
    <font>
      <b/>
      <sz val="18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20"/>
      <name val="TH SarabunPSK"/>
      <family val="2"/>
    </font>
    <font>
      <b/>
      <sz val="22"/>
      <name val="TH SarabunPSK"/>
      <family val="2"/>
    </font>
    <font>
      <b/>
      <sz val="20"/>
      <name val="Cordia New"/>
      <family val="2"/>
    </font>
    <font>
      <sz val="20"/>
      <name val="TH SarabunIT๙"/>
      <family val="2"/>
    </font>
    <font>
      <sz val="20"/>
      <name val="TH SarabunPSK"/>
      <family val="2"/>
    </font>
    <font>
      <sz val="18"/>
      <color indexed="8"/>
      <name val="Wingdings"/>
      <charset val="2"/>
    </font>
    <font>
      <b/>
      <u/>
      <sz val="18"/>
      <color indexed="10"/>
      <name val="Cordia New"/>
      <family val="2"/>
    </font>
    <font>
      <b/>
      <u/>
      <sz val="24"/>
      <color indexed="10"/>
      <name val="Cordia New"/>
      <family val="2"/>
    </font>
    <font>
      <sz val="16"/>
      <color indexed="10"/>
      <name val="Calibri"/>
      <family val="2"/>
    </font>
    <font>
      <sz val="16"/>
      <color indexed="56"/>
      <name val="Calibri"/>
      <family val="2"/>
    </font>
    <font>
      <u/>
      <sz val="16"/>
      <color indexed="56"/>
      <name val="Calibri"/>
      <family val="2"/>
    </font>
    <font>
      <b/>
      <sz val="18"/>
      <color indexed="56"/>
      <name val="Cordia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Cordia New"/>
      <family val="2"/>
    </font>
    <font>
      <sz val="16"/>
      <color theme="1"/>
      <name val="Cordia New"/>
      <family val="2"/>
    </font>
    <font>
      <sz val="16"/>
      <color theme="1"/>
      <name val="Calibri"/>
      <family val="2"/>
      <scheme val="minor"/>
    </font>
    <font>
      <sz val="18"/>
      <color theme="1"/>
      <name val="Cordia New"/>
      <family val="2"/>
    </font>
    <font>
      <b/>
      <sz val="18"/>
      <color theme="1"/>
      <name val="Cordia New"/>
      <family val="2"/>
    </font>
    <font>
      <sz val="11"/>
      <color theme="1"/>
      <name val="TH SarabunPSK"/>
      <family val="2"/>
    </font>
    <font>
      <b/>
      <sz val="20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rgb="FFFF0000"/>
      <name val="Cordia New"/>
      <family val="2"/>
    </font>
    <font>
      <b/>
      <u/>
      <sz val="18"/>
      <color theme="1"/>
      <name val="TH SarabunPSK"/>
      <family val="2"/>
    </font>
    <font>
      <sz val="18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u/>
      <sz val="16"/>
      <color rgb="FFFF0000"/>
      <name val="Calibri"/>
      <family val="2"/>
      <scheme val="minor"/>
    </font>
    <font>
      <sz val="16"/>
      <color theme="0"/>
      <name val="TH SarabunPSK"/>
      <family val="2"/>
    </font>
    <font>
      <b/>
      <sz val="18"/>
      <color theme="1"/>
      <name val="TH SarabunPSK"/>
      <family val="2"/>
    </font>
    <font>
      <b/>
      <sz val="18"/>
      <color rgb="FF333333"/>
      <name val="TH SarabunPSK"/>
      <family val="2"/>
    </font>
    <font>
      <b/>
      <sz val="16"/>
      <color theme="1"/>
      <name val="Cordia New"/>
      <family val="2"/>
    </font>
    <font>
      <b/>
      <sz val="12"/>
      <color rgb="FFFF0000"/>
      <name val="Cordia New"/>
      <family val="2"/>
    </font>
    <font>
      <b/>
      <sz val="12"/>
      <color theme="1"/>
      <name val="Cordia New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TH SarabunPSK"/>
      <family val="2"/>
    </font>
    <font>
      <sz val="18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8">
    <xf numFmtId="0" fontId="0" fillId="0" borderId="0" xfId="0"/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8" fillId="0" borderId="1" xfId="0" applyFont="1" applyBorder="1"/>
    <xf numFmtId="0" fontId="28" fillId="2" borderId="1" xfId="0" applyFont="1" applyFill="1" applyBorder="1" applyAlignment="1">
      <alignment horizontal="center" vertical="center"/>
    </xf>
    <xf numFmtId="0" fontId="28" fillId="2" borderId="1" xfId="0" applyFont="1" applyFill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0" fillId="0" borderId="0" xfId="0" applyNumberFormat="1"/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2" fontId="4" fillId="0" borderId="0" xfId="0" applyNumberFormat="1" applyFont="1"/>
    <xf numFmtId="0" fontId="6" fillId="0" borderId="0" xfId="0" applyFont="1"/>
    <xf numFmtId="0" fontId="2" fillId="0" borderId="0" xfId="0" applyFont="1"/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9" fillId="0" borderId="0" xfId="0" applyFont="1"/>
    <xf numFmtId="0" fontId="30" fillId="0" borderId="2" xfId="0" applyFont="1" applyBorder="1"/>
    <xf numFmtId="0" fontId="30" fillId="0" borderId="0" xfId="0" applyFont="1"/>
    <xf numFmtId="0" fontId="31" fillId="0" borderId="0" xfId="0" applyFont="1"/>
    <xf numFmtId="0" fontId="31" fillId="0" borderId="3" xfId="0" applyFont="1" applyBorder="1"/>
    <xf numFmtId="0" fontId="32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1" xfId="0" applyFont="1" applyBorder="1"/>
    <xf numFmtId="0" fontId="11" fillId="0" borderId="0" xfId="0" applyFont="1"/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2" fontId="14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/>
    <xf numFmtId="0" fontId="34" fillId="0" borderId="0" xfId="0" applyFont="1"/>
    <xf numFmtId="0" fontId="13" fillId="0" borderId="1" xfId="0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/>
    </xf>
    <xf numFmtId="2" fontId="34" fillId="0" borderId="1" xfId="0" applyNumberFormat="1" applyFont="1" applyBorder="1"/>
    <xf numFmtId="0" fontId="2" fillId="0" borderId="4" xfId="0" applyFont="1" applyBorder="1" applyAlignment="1">
      <alignment horizontal="center" vertical="center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8" fillId="0" borderId="0" xfId="0" applyFont="1"/>
    <xf numFmtId="0" fontId="28" fillId="0" borderId="3" xfId="0" applyFont="1" applyBorder="1"/>
    <xf numFmtId="0" fontId="28" fillId="0" borderId="6" xfId="0" applyFont="1" applyBorder="1"/>
    <xf numFmtId="0" fontId="28" fillId="0" borderId="7" xfId="0" applyFont="1" applyBorder="1"/>
    <xf numFmtId="0" fontId="33" fillId="0" borderId="0" xfId="0" applyFont="1" applyAlignment="1">
      <alignment horizontal="left"/>
    </xf>
    <xf numFmtId="0" fontId="35" fillId="0" borderId="0" xfId="0" applyFont="1"/>
    <xf numFmtId="0" fontId="36" fillId="0" borderId="0" xfId="0" applyFont="1"/>
    <xf numFmtId="0" fontId="27" fillId="0" borderId="9" xfId="0" applyFont="1" applyBorder="1" applyAlignment="1">
      <alignment horizontal="center" vertical="center" wrapText="1"/>
    </xf>
    <xf numFmtId="0" fontId="31" fillId="0" borderId="1" xfId="0" applyFont="1" applyBorder="1"/>
    <xf numFmtId="0" fontId="36" fillId="0" borderId="0" xfId="0" applyFont="1" applyAlignment="1">
      <alignment vertical="center"/>
    </xf>
    <xf numFmtId="164" fontId="14" fillId="0" borderId="1" xfId="0" applyNumberFormat="1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right"/>
    </xf>
    <xf numFmtId="0" fontId="19" fillId="0" borderId="0" xfId="0" applyFont="1"/>
    <xf numFmtId="0" fontId="36" fillId="0" borderId="1" xfId="0" applyFont="1" applyBorder="1" applyAlignment="1">
      <alignment horizontal="center" vertical="center"/>
    </xf>
    <xf numFmtId="0" fontId="39" fillId="0" borderId="0" xfId="0" applyFont="1"/>
    <xf numFmtId="0" fontId="36" fillId="0" borderId="3" xfId="0" applyFont="1" applyBorder="1"/>
    <xf numFmtId="0" fontId="2" fillId="0" borderId="1" xfId="0" applyFont="1" applyBorder="1" applyAlignment="1">
      <alignment horizontal="left" vertical="center"/>
    </xf>
    <xf numFmtId="1" fontId="36" fillId="0" borderId="1" xfId="0" applyNumberFormat="1" applyFont="1" applyBorder="1" applyAlignment="1">
      <alignment horizontal="center" vertical="center"/>
    </xf>
    <xf numFmtId="2" fontId="36" fillId="0" borderId="1" xfId="0" applyNumberFormat="1" applyFont="1" applyBorder="1" applyAlignment="1">
      <alignment horizontal="center" vertical="center"/>
    </xf>
    <xf numFmtId="0" fontId="32" fillId="5" borderId="11" xfId="0" applyFont="1" applyFill="1" applyBorder="1" applyAlignment="1" applyProtection="1">
      <alignment horizontal="center" vertical="center"/>
      <protection locked="0"/>
    </xf>
    <xf numFmtId="0" fontId="32" fillId="5" borderId="1" xfId="0" applyFont="1" applyFill="1" applyBorder="1" applyAlignment="1" applyProtection="1">
      <alignment horizontal="center" vertical="center"/>
      <protection locked="0"/>
    </xf>
    <xf numFmtId="0" fontId="32" fillId="5" borderId="10" xfId="0" applyFont="1" applyFill="1" applyBorder="1" applyAlignment="1" applyProtection="1">
      <alignment horizontal="center" vertical="center"/>
      <protection locked="0"/>
    </xf>
    <xf numFmtId="0" fontId="40" fillId="0" borderId="0" xfId="0" applyFont="1"/>
    <xf numFmtId="0" fontId="41" fillId="0" borderId="0" xfId="0" applyFont="1"/>
    <xf numFmtId="0" fontId="42" fillId="0" borderId="0" xfId="0" applyFont="1" applyAlignment="1" applyProtection="1">
      <alignment horizontal="center"/>
      <protection hidden="1"/>
    </xf>
    <xf numFmtId="164" fontId="42" fillId="0" borderId="0" xfId="0" applyNumberFormat="1" applyFont="1" applyAlignment="1" applyProtection="1">
      <alignment horizontal="center"/>
      <protection hidden="1"/>
    </xf>
    <xf numFmtId="0" fontId="18" fillId="0" borderId="1" xfId="0" applyFont="1" applyBorder="1" applyAlignment="1">
      <alignment horizontal="left" vertical="center"/>
    </xf>
    <xf numFmtId="49" fontId="32" fillId="5" borderId="1" xfId="0" applyNumberFormat="1" applyFont="1" applyFill="1" applyBorder="1" applyAlignment="1" applyProtection="1">
      <alignment horizontal="center" vertical="center"/>
      <protection locked="0"/>
    </xf>
    <xf numFmtId="49" fontId="37" fillId="0" borderId="0" xfId="0" applyNumberFormat="1" applyFont="1"/>
    <xf numFmtId="0" fontId="9" fillId="0" borderId="0" xfId="0" applyFont="1"/>
    <xf numFmtId="0" fontId="43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46" fillId="4" borderId="11" xfId="0" applyFont="1" applyFill="1" applyBorder="1" applyAlignment="1">
      <alignment horizontal="center" vertical="center"/>
    </xf>
    <xf numFmtId="0" fontId="36" fillId="0" borderId="0" xfId="0" applyFont="1" applyAlignment="1">
      <alignment horizontal="left"/>
    </xf>
    <xf numFmtId="0" fontId="36" fillId="0" borderId="5" xfId="0" applyFont="1" applyBorder="1" applyAlignment="1">
      <alignment horizontal="left"/>
    </xf>
    <xf numFmtId="0" fontId="36" fillId="0" borderId="8" xfId="0" applyFont="1" applyBorder="1" applyAlignment="1">
      <alignment horizontal="left"/>
    </xf>
    <xf numFmtId="0" fontId="36" fillId="0" borderId="6" xfId="0" applyFont="1" applyBorder="1" applyAlignment="1">
      <alignment horizontal="left"/>
    </xf>
    <xf numFmtId="0" fontId="36" fillId="0" borderId="12" xfId="0" applyFont="1" applyBorder="1" applyAlignment="1">
      <alignment horizontal="left" vertical="center"/>
    </xf>
    <xf numFmtId="0" fontId="36" fillId="0" borderId="2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36" fillId="0" borderId="2" xfId="0" applyFont="1" applyBorder="1" applyAlignment="1">
      <alignment horizontal="left" vertical="center"/>
    </xf>
    <xf numFmtId="0" fontId="36" fillId="0" borderId="13" xfId="0" applyFont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165" fontId="36" fillId="0" borderId="6" xfId="0" applyNumberFormat="1" applyFont="1" applyBorder="1" applyAlignment="1">
      <alignment horizontal="left" vertical="center"/>
    </xf>
    <xf numFmtId="2" fontId="28" fillId="0" borderId="10" xfId="0" applyNumberFormat="1" applyFont="1" applyBorder="1" applyAlignment="1">
      <alignment horizontal="center" vertical="center"/>
    </xf>
    <xf numFmtId="2" fontId="28" fillId="0" borderId="9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42" fillId="0" borderId="0" xfId="0" applyFont="1" applyAlignment="1">
      <alignment horizontal="center"/>
    </xf>
    <xf numFmtId="0" fontId="43" fillId="0" borderId="10" xfId="0" applyFont="1" applyBorder="1" applyAlignment="1">
      <alignment horizontal="left" vertical="center"/>
    </xf>
    <xf numFmtId="0" fontId="43" fillId="0" borderId="9" xfId="0" applyFont="1" applyBorder="1" applyAlignment="1">
      <alignment horizontal="left" vertical="center"/>
    </xf>
    <xf numFmtId="0" fontId="48" fillId="0" borderId="0" xfId="0" applyFont="1"/>
    <xf numFmtId="2" fontId="48" fillId="0" borderId="0" xfId="0" applyNumberFormat="1" applyFont="1"/>
    <xf numFmtId="0" fontId="49" fillId="0" borderId="0" xfId="0" applyFont="1"/>
    <xf numFmtId="2" fontId="49" fillId="0" borderId="0" xfId="0" applyNumberFormat="1" applyFont="1"/>
    <xf numFmtId="0" fontId="50" fillId="0" borderId="0" xfId="0" applyFont="1"/>
    <xf numFmtId="0" fontId="42" fillId="0" borderId="0" xfId="0" applyFont="1"/>
    <xf numFmtId="0" fontId="33" fillId="4" borderId="4" xfId="0" applyFont="1" applyFill="1" applyBorder="1" applyAlignment="1" applyProtection="1">
      <alignment horizontal="center" vertical="center"/>
      <protection hidden="1"/>
    </xf>
    <xf numFmtId="0" fontId="33" fillId="4" borderId="1" xfId="0" applyFont="1" applyFill="1" applyBorder="1" applyAlignment="1" applyProtection="1">
      <alignment horizontal="center"/>
      <protection hidden="1"/>
    </xf>
    <xf numFmtId="0" fontId="47" fillId="4" borderId="1" xfId="0" applyFont="1" applyFill="1" applyBorder="1" applyAlignment="1" applyProtection="1">
      <alignment horizontal="center" vertical="center" wrapText="1"/>
      <protection hidden="1"/>
    </xf>
    <xf numFmtId="0" fontId="33" fillId="4" borderId="1" xfId="0" applyFont="1" applyFill="1" applyBorder="1" applyAlignment="1" applyProtection="1">
      <alignment horizontal="center" vertical="center"/>
      <protection hidden="1"/>
    </xf>
    <xf numFmtId="0" fontId="33" fillId="4" borderId="12" xfId="0" applyFont="1" applyFill="1" applyBorder="1" applyAlignment="1" applyProtection="1">
      <alignment horizontal="center" vertical="center"/>
      <protection hidden="1"/>
    </xf>
    <xf numFmtId="0" fontId="33" fillId="3" borderId="1" xfId="0" applyFont="1" applyFill="1" applyBorder="1" applyAlignment="1" applyProtection="1">
      <alignment horizontal="center"/>
      <protection hidden="1"/>
    </xf>
    <xf numFmtId="0" fontId="33" fillId="3" borderId="10" xfId="0" applyFont="1" applyFill="1" applyBorder="1" applyAlignment="1" applyProtection="1">
      <alignment horizontal="center"/>
      <protection hidden="1"/>
    </xf>
    <xf numFmtId="0" fontId="33" fillId="3" borderId="11" xfId="0" applyFont="1" applyFill="1" applyBorder="1" applyAlignment="1" applyProtection="1">
      <alignment horizontal="center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4" borderId="1" xfId="0" applyFont="1" applyFill="1" applyBorder="1" applyProtection="1">
      <protection hidden="1"/>
    </xf>
    <xf numFmtId="0" fontId="33" fillId="3" borderId="1" xfId="0" applyFont="1" applyFill="1" applyBorder="1" applyAlignment="1" applyProtection="1">
      <alignment horizontal="center" vertical="center"/>
      <protection hidden="1"/>
    </xf>
    <xf numFmtId="0" fontId="12" fillId="3" borderId="1" xfId="0" applyFont="1" applyFill="1" applyBorder="1" applyAlignment="1" applyProtection="1">
      <alignment horizontal="left" vertical="center"/>
      <protection hidden="1"/>
    </xf>
    <xf numFmtId="0" fontId="33" fillId="3" borderId="4" xfId="0" applyFont="1" applyFill="1" applyBorder="1" applyAlignment="1" applyProtection="1">
      <alignment horizontal="center" vertical="center"/>
      <protection hidden="1"/>
    </xf>
    <xf numFmtId="0" fontId="33" fillId="3" borderId="11" xfId="0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51" fillId="0" borderId="1" xfId="0" applyFont="1" applyBorder="1" applyAlignment="1">
      <alignment horizontal="center" vertical="center"/>
    </xf>
    <xf numFmtId="0" fontId="51" fillId="0" borderId="1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hidden="1"/>
    </xf>
    <xf numFmtId="0" fontId="33" fillId="3" borderId="11" xfId="0" applyFont="1" applyFill="1" applyBorder="1" applyAlignment="1" applyProtection="1">
      <alignment horizontal="center" vertical="center"/>
      <protection hidden="1"/>
    </xf>
    <xf numFmtId="0" fontId="33" fillId="3" borderId="10" xfId="0" applyFont="1" applyFill="1" applyBorder="1" applyAlignment="1" applyProtection="1">
      <alignment horizontal="center" vertical="center"/>
      <protection hidden="1"/>
    </xf>
    <xf numFmtId="0" fontId="33" fillId="3" borderId="14" xfId="0" applyFont="1" applyFill="1" applyBorder="1" applyAlignment="1" applyProtection="1">
      <alignment horizontal="center" vertical="center"/>
      <protection hidden="1"/>
    </xf>
    <xf numFmtId="0" fontId="33" fillId="3" borderId="9" xfId="0" applyFont="1" applyFill="1" applyBorder="1" applyAlignment="1" applyProtection="1">
      <alignment horizontal="center" vertical="center"/>
      <protection hidden="1"/>
    </xf>
    <xf numFmtId="0" fontId="32" fillId="5" borderId="4" xfId="0" applyFont="1" applyFill="1" applyBorder="1" applyAlignment="1" applyProtection="1">
      <alignment horizontal="center" vertical="center"/>
      <protection locked="0"/>
    </xf>
    <xf numFmtId="0" fontId="32" fillId="5" borderId="11" xfId="0" applyFont="1" applyFill="1" applyBorder="1" applyAlignment="1" applyProtection="1">
      <alignment horizontal="center" vertical="center"/>
      <protection locked="0"/>
    </xf>
    <xf numFmtId="0" fontId="33" fillId="4" borderId="4" xfId="0" applyFont="1" applyFill="1" applyBorder="1" applyAlignment="1" applyProtection="1">
      <alignment horizontal="center" vertical="center"/>
      <protection hidden="1"/>
    </xf>
    <xf numFmtId="0" fontId="33" fillId="4" borderId="11" xfId="0" applyFont="1" applyFill="1" applyBorder="1" applyAlignment="1" applyProtection="1">
      <alignment horizontal="center" vertical="center"/>
      <protection hidden="1"/>
    </xf>
    <xf numFmtId="0" fontId="33" fillId="4" borderId="12" xfId="0" applyFont="1" applyFill="1" applyBorder="1" applyAlignment="1" applyProtection="1">
      <alignment horizontal="center" vertical="center"/>
      <protection hidden="1"/>
    </xf>
    <xf numFmtId="0" fontId="33" fillId="4" borderId="8" xfId="0" applyFont="1" applyFill="1" applyBorder="1" applyAlignment="1" applyProtection="1">
      <alignment horizontal="center" vertical="center"/>
      <protection hidden="1"/>
    </xf>
    <xf numFmtId="0" fontId="33" fillId="4" borderId="13" xfId="0" applyFont="1" applyFill="1" applyBorder="1" applyAlignment="1" applyProtection="1">
      <alignment horizontal="center" vertical="center"/>
      <protection hidden="1"/>
    </xf>
    <xf numFmtId="0" fontId="33" fillId="4" borderId="7" xfId="0" applyFont="1" applyFill="1" applyBorder="1" applyAlignment="1" applyProtection="1">
      <alignment horizontal="center" vertical="center"/>
      <protection hidden="1"/>
    </xf>
    <xf numFmtId="0" fontId="33" fillId="3" borderId="4" xfId="0" applyFont="1" applyFill="1" applyBorder="1" applyAlignment="1" applyProtection="1">
      <alignment horizontal="center" vertical="center" wrapText="1"/>
      <protection hidden="1"/>
    </xf>
    <xf numFmtId="49" fontId="32" fillId="5" borderId="10" xfId="0" applyNumberFormat="1" applyFont="1" applyFill="1" applyBorder="1" applyAlignment="1" applyProtection="1">
      <alignment horizontal="center" vertical="center"/>
      <protection locked="0"/>
    </xf>
    <xf numFmtId="49" fontId="32" fillId="5" borderId="14" xfId="0" applyNumberFormat="1" applyFont="1" applyFill="1" applyBorder="1" applyAlignment="1" applyProtection="1">
      <alignment horizontal="center" vertical="center"/>
      <protection locked="0"/>
    </xf>
    <xf numFmtId="49" fontId="32" fillId="5" borderId="9" xfId="0" applyNumberFormat="1" applyFont="1" applyFill="1" applyBorder="1" applyAlignment="1" applyProtection="1">
      <alignment horizontal="center" vertical="center"/>
      <protection locked="0"/>
    </xf>
    <xf numFmtId="0" fontId="33" fillId="4" borderId="10" xfId="0" applyFont="1" applyFill="1" applyBorder="1" applyAlignment="1" applyProtection="1">
      <alignment horizontal="center" vertical="center"/>
      <protection hidden="1"/>
    </xf>
    <xf numFmtId="0" fontId="33" fillId="4" borderId="14" xfId="0" applyFont="1" applyFill="1" applyBorder="1" applyAlignment="1" applyProtection="1">
      <alignment horizontal="center" vertical="center"/>
      <protection hidden="1"/>
    </xf>
    <xf numFmtId="0" fontId="33" fillId="4" borderId="9" xfId="0" applyFont="1" applyFill="1" applyBorder="1" applyAlignment="1" applyProtection="1">
      <alignment horizontal="center" vertical="center"/>
      <protection hidden="1"/>
    </xf>
    <xf numFmtId="0" fontId="33" fillId="4" borderId="10" xfId="0" applyFont="1" applyFill="1" applyBorder="1" applyAlignment="1" applyProtection="1">
      <alignment horizontal="center"/>
      <protection hidden="1"/>
    </xf>
    <xf numFmtId="0" fontId="33" fillId="4" borderId="14" xfId="0" applyFont="1" applyFill="1" applyBorder="1" applyAlignment="1" applyProtection="1">
      <alignment horizontal="center"/>
      <protection hidden="1"/>
    </xf>
    <xf numFmtId="0" fontId="33" fillId="4" borderId="9" xfId="0" applyFont="1" applyFill="1" applyBorder="1" applyAlignment="1" applyProtection="1">
      <alignment horizontal="center"/>
      <protection hidden="1"/>
    </xf>
    <xf numFmtId="0" fontId="32" fillId="5" borderId="10" xfId="0" applyFont="1" applyFill="1" applyBorder="1" applyAlignment="1" applyProtection="1">
      <alignment horizontal="center" vertical="center"/>
      <protection locked="0"/>
    </xf>
    <xf numFmtId="0" fontId="32" fillId="5" borderId="14" xfId="0" applyFont="1" applyFill="1" applyBorder="1" applyAlignment="1" applyProtection="1">
      <alignment horizontal="center" vertical="center"/>
      <protection locked="0"/>
    </xf>
    <xf numFmtId="0" fontId="32" fillId="5" borderId="9" xfId="0" applyFont="1" applyFill="1" applyBorder="1" applyAlignment="1" applyProtection="1">
      <alignment horizontal="center" vertical="center"/>
      <protection locked="0"/>
    </xf>
    <xf numFmtId="165" fontId="32" fillId="5" borderId="10" xfId="0" applyNumberFormat="1" applyFont="1" applyFill="1" applyBorder="1" applyAlignment="1" applyProtection="1">
      <alignment horizontal="center" vertical="center"/>
      <protection locked="0"/>
    </xf>
    <xf numFmtId="165" fontId="32" fillId="5" borderId="9" xfId="0" applyNumberFormat="1" applyFont="1" applyFill="1" applyBorder="1" applyAlignment="1" applyProtection="1">
      <alignment horizontal="center" vertical="center"/>
      <protection locked="0"/>
    </xf>
    <xf numFmtId="0" fontId="33" fillId="3" borderId="12" xfId="0" applyFont="1" applyFill="1" applyBorder="1" applyAlignment="1" applyProtection="1">
      <alignment horizontal="center" vertical="top" wrapText="1"/>
      <protection hidden="1"/>
    </xf>
    <xf numFmtId="0" fontId="33" fillId="3" borderId="8" xfId="0" applyFont="1" applyFill="1" applyBorder="1" applyAlignment="1" applyProtection="1">
      <alignment horizontal="center" vertical="top" wrapText="1"/>
      <protection hidden="1"/>
    </xf>
    <xf numFmtId="0" fontId="33" fillId="3" borderId="13" xfId="0" applyFont="1" applyFill="1" applyBorder="1" applyAlignment="1" applyProtection="1">
      <alignment horizontal="center" vertical="top" wrapText="1"/>
      <protection hidden="1"/>
    </xf>
    <xf numFmtId="0" fontId="33" fillId="3" borderId="7" xfId="0" applyFont="1" applyFill="1" applyBorder="1" applyAlignment="1" applyProtection="1">
      <alignment horizontal="center" vertical="top" wrapText="1"/>
      <protection hidden="1"/>
    </xf>
    <xf numFmtId="0" fontId="33" fillId="5" borderId="4" xfId="0" applyFont="1" applyFill="1" applyBorder="1" applyAlignment="1" applyProtection="1">
      <alignment horizontal="center" vertical="center"/>
      <protection locked="0"/>
    </xf>
    <xf numFmtId="0" fontId="33" fillId="5" borderId="11" xfId="0" applyFont="1" applyFill="1" applyBorder="1" applyAlignment="1" applyProtection="1">
      <alignment horizontal="center" vertical="center"/>
      <protection locked="0"/>
    </xf>
    <xf numFmtId="0" fontId="33" fillId="3" borderId="12" xfId="0" applyFont="1" applyFill="1" applyBorder="1" applyAlignment="1" applyProtection="1">
      <alignment horizontal="center" vertical="center"/>
      <protection hidden="1"/>
    </xf>
    <xf numFmtId="0" fontId="33" fillId="3" borderId="8" xfId="0" applyFont="1" applyFill="1" applyBorder="1" applyAlignment="1" applyProtection="1">
      <alignment horizontal="center" vertical="center"/>
      <protection hidden="1"/>
    </xf>
    <xf numFmtId="0" fontId="33" fillId="3" borderId="13" xfId="0" applyFont="1" applyFill="1" applyBorder="1" applyAlignment="1" applyProtection="1">
      <alignment horizontal="center" vertical="center"/>
      <protection hidden="1"/>
    </xf>
    <xf numFmtId="0" fontId="33" fillId="3" borderId="7" xfId="0" applyFont="1" applyFill="1" applyBorder="1" applyAlignment="1" applyProtection="1">
      <alignment horizontal="center" vertical="center"/>
      <protection hidden="1"/>
    </xf>
    <xf numFmtId="0" fontId="27" fillId="0" borderId="10" xfId="0" applyFont="1" applyBorder="1" applyAlignment="1">
      <alignment horizontal="center" wrapText="1"/>
    </xf>
    <xf numFmtId="0" fontId="27" fillId="0" borderId="9" xfId="0" applyFont="1" applyBorder="1" applyAlignment="1">
      <alignment horizontal="center" wrapText="1"/>
    </xf>
    <xf numFmtId="0" fontId="27" fillId="0" borderId="13" xfId="0" applyFont="1" applyBorder="1" applyAlignment="1">
      <alignment horizontal="center" vertical="top" wrapText="1"/>
    </xf>
    <xf numFmtId="0" fontId="27" fillId="0" borderId="7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0" fontId="27" fillId="0" borderId="9" xfId="0" applyFont="1" applyBorder="1" applyAlignment="1">
      <alignment horizontal="center" vertical="top" wrapText="1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27" fillId="0" borderId="12" xfId="0" applyFont="1" applyBorder="1" applyAlignment="1">
      <alignment horizontal="center" wrapText="1"/>
    </xf>
    <xf numFmtId="0" fontId="27" fillId="0" borderId="8" xfId="0" applyFont="1" applyBorder="1" applyAlignment="1">
      <alignment horizontal="center" wrapText="1"/>
    </xf>
    <xf numFmtId="0" fontId="27" fillId="0" borderId="5" xfId="0" applyFont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27" fillId="0" borderId="12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readingOrder="1"/>
    </xf>
    <xf numFmtId="0" fontId="2" fillId="0" borderId="0" xfId="0" applyFont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9" fontId="36" fillId="0" borderId="13" xfId="0" applyNumberFormat="1" applyFont="1" applyBorder="1" applyAlignment="1">
      <alignment horizontal="center" vertical="center"/>
    </xf>
    <xf numFmtId="49" fontId="36" fillId="0" borderId="6" xfId="0" applyNumberFormat="1" applyFont="1" applyBorder="1" applyAlignment="1">
      <alignment horizontal="center" vertical="center"/>
    </xf>
    <xf numFmtId="49" fontId="36" fillId="0" borderId="7" xfId="0" applyNumberFormat="1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36" fillId="0" borderId="10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38" fillId="0" borderId="12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2" fillId="0" borderId="2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43" fillId="0" borderId="12" xfId="0" applyFont="1" applyBorder="1" applyAlignment="1">
      <alignment horizontal="center"/>
    </xf>
    <xf numFmtId="0" fontId="43" fillId="0" borderId="5" xfId="0" applyFont="1" applyBorder="1" applyAlignment="1">
      <alignment horizontal="center"/>
    </xf>
    <xf numFmtId="0" fontId="43" fillId="0" borderId="8" xfId="0" applyFont="1" applyBorder="1" applyAlignment="1">
      <alignment horizontal="center"/>
    </xf>
    <xf numFmtId="0" fontId="43" fillId="0" borderId="12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43" fillId="0" borderId="10" xfId="0" applyFont="1" applyBorder="1" applyAlignment="1">
      <alignment horizontal="center" vertical="center"/>
    </xf>
    <xf numFmtId="0" fontId="43" fillId="0" borderId="9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6" fillId="0" borderId="3" xfId="0" applyFont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06273307938092"/>
          <c:y val="9.2207144435336508E-2"/>
          <c:w val="0.79174739673091876"/>
          <c:h val="0.685383113878573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พิมพ์สรุปผลการเรียนรายวิชา!$S$16</c:f>
              <c:strCache>
                <c:ptCount val="1"/>
                <c:pt idx="0">
                  <c:v>ป./1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/>
              <a:lstStyle/>
              <a:p>
                <a:pPr>
                  <a:defRPr/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พิมพ์สรุปผลการเรียนรายวิชา!$R$17:$R$24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</c:numCache>
            </c:numRef>
          </c:cat>
          <c:val>
            <c:numRef>
              <c:f>พิมพ์สรุปผลการเรียนรายวิชา!$S$17:$S$24</c:f>
              <c:numCache>
                <c:formatCode>0.00;;;@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9E-42E2-83E2-22CCA047BEE0}"/>
            </c:ext>
          </c:extLst>
        </c:ser>
        <c:ser>
          <c:idx val="1"/>
          <c:order val="1"/>
          <c:tx>
            <c:strRef>
              <c:f>พิมพ์สรุปผลการเรียนรายวิชา!$T$16</c:f>
              <c:strCache>
                <c:ptCount val="1"/>
                <c:pt idx="0">
                  <c:v>ป./2</c:v>
                </c:pt>
              </c:strCache>
            </c:strRef>
          </c:tx>
          <c:spPr>
            <a:solidFill>
              <a:srgbClr val="FFFF00"/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/>
              <a:lstStyle/>
              <a:p>
                <a:pPr>
                  <a:defRPr/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พิมพ์สรุปผลการเรียนรายวิชา!$R$17:$R$24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</c:numCache>
            </c:numRef>
          </c:cat>
          <c:val>
            <c:numRef>
              <c:f>พิมพ์สรุปผลการเรียนรายวิชา!$T$17:$T$24</c:f>
              <c:numCache>
                <c:formatCode>0.00;;;@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9E-42E2-83E2-22CCA047BEE0}"/>
            </c:ext>
          </c:extLst>
        </c:ser>
        <c:ser>
          <c:idx val="2"/>
          <c:order val="2"/>
          <c:tx>
            <c:strRef>
              <c:f>พิมพ์สรุปผลการเรียนรายวิชา!$U$16</c:f>
              <c:strCache>
                <c:ptCount val="1"/>
                <c:pt idx="0">
                  <c:v>ป./3</c:v>
                </c:pt>
              </c:strCache>
            </c:strRef>
          </c:tx>
          <c:spPr>
            <a:solidFill>
              <a:srgbClr val="FF2FFF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/>
              <a:lstStyle/>
              <a:p>
                <a:pPr>
                  <a:defRPr/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พิมพ์สรุปผลการเรียนรายวิชา!$R$17:$R$24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</c:numCache>
            </c:numRef>
          </c:cat>
          <c:val>
            <c:numRef>
              <c:f>พิมพ์สรุปผลการเรียนรายวิชา!$U$17:$U$24</c:f>
              <c:numCache>
                <c:formatCode>0.00;;;@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9E-42E2-83E2-22CCA047BEE0}"/>
            </c:ext>
          </c:extLst>
        </c:ser>
        <c:ser>
          <c:idx val="3"/>
          <c:order val="3"/>
          <c:tx>
            <c:strRef>
              <c:f>พิมพ์สรุปผลการเรียนรายวิชา!$V$16</c:f>
              <c:strCache>
                <c:ptCount val="1"/>
              </c:strCache>
            </c:strRef>
          </c:tx>
          <c:spPr>
            <a:solidFill>
              <a:srgbClr val="00FF0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/>
              <a:lstStyle/>
              <a:p>
                <a:pPr>
                  <a:defRPr/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พิมพ์สรุปผลการเรียนรายวิชา!$R$17:$R$24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</c:numCache>
            </c:numRef>
          </c:cat>
          <c:val>
            <c:numRef>
              <c:f>พิมพ์สรุปผลการเรียนรายวิชา!$V$17:$V$24</c:f>
              <c:numCache>
                <c:formatCode>0.00;;;@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9E-42E2-83E2-22CCA047BEE0}"/>
            </c:ext>
          </c:extLst>
        </c:ser>
        <c:ser>
          <c:idx val="4"/>
          <c:order val="4"/>
          <c:tx>
            <c:strRef>
              <c:f>พิมพ์สรุปผลการเรียนรายวิชา!$W$16</c:f>
              <c:strCache>
                <c:ptCount val="1"/>
                <c:pt idx="0">
                  <c:v>รวม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/>
              <a:lstStyle/>
              <a:p>
                <a:pPr>
                  <a:defRPr/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พิมพ์สรุปผลการเรียนรายวิชา!$R$17:$R$24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</c:numCache>
            </c:numRef>
          </c:cat>
          <c:val>
            <c:numRef>
              <c:f>พิมพ์สรุปผลการเรียนรายวิชา!$W$17:$W$24</c:f>
              <c:numCache>
                <c:formatCode>0.00;;;@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9E-42E2-83E2-22CCA047B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"/>
        <c:overlap val="-14"/>
        <c:axId val="-1700807984"/>
        <c:axId val="-1700821040"/>
      </c:barChart>
      <c:catAx>
        <c:axId val="-1700807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th-TH" sz="1600"/>
                  <a:t>ระดับผลการเรียน</a:t>
                </a:r>
              </a:p>
            </c:rich>
          </c:tx>
          <c:layout>
            <c:manualLayout>
              <c:xMode val="edge"/>
              <c:yMode val="edge"/>
              <c:x val="0.79296521688732124"/>
              <c:y val="0.836557943770542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1200" b="1"/>
            </a:pPr>
            <a:endParaRPr lang="th-TH"/>
          </a:p>
        </c:txPr>
        <c:crossAx val="-1700821040"/>
        <c:crosses val="autoZero"/>
        <c:auto val="0"/>
        <c:lblAlgn val="ctr"/>
        <c:lblOffset val="100"/>
        <c:tickLblSkip val="1"/>
        <c:noMultiLvlLbl val="1"/>
      </c:catAx>
      <c:valAx>
        <c:axId val="-170082104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 algn="ctr">
                  <a:defRPr sz="1600"/>
                </a:pPr>
                <a:r>
                  <a:rPr lang="th-TH" sz="1600"/>
                  <a:t>ร้อยละจำนวนนักเรียน</a:t>
                </a:r>
              </a:p>
            </c:rich>
          </c:tx>
          <c:layout>
            <c:manualLayout>
              <c:xMode val="edge"/>
              <c:yMode val="edge"/>
              <c:x val="0.109271356853264"/>
              <c:y val="2.6534250786219293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 sz="1200" b="1"/>
            </a:pPr>
            <a:endParaRPr lang="th-TH"/>
          </a:p>
        </c:txPr>
        <c:crossAx val="-1700807984"/>
        <c:crosses val="autoZero"/>
        <c:crossBetween val="between"/>
        <c:minorUnit val="2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91869069994010999"/>
          <c:y val="0.50811265628517588"/>
          <c:w val="6.765570707447055E-2"/>
          <c:h val="0.23346192168837648"/>
        </c:manualLayout>
      </c:layout>
      <c:overlay val="0"/>
      <c:spPr>
        <a:noFill/>
        <a:ln>
          <a:solidFill>
            <a:schemeClr val="accent1"/>
          </a:solidFill>
        </a:ln>
        <a:effectLst/>
      </c:spPr>
      <c:txPr>
        <a:bodyPr/>
        <a:lstStyle/>
        <a:p>
          <a:pPr>
            <a:defRPr sz="1200"/>
          </a:pPr>
          <a:endParaRPr lang="th-TH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>
          <a:latin typeface="TH SarabunPSK" panose="020B0500040200020003" pitchFamily="34" charset="-34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 paperSize="9" orientation="landscape" horizontalDpi="-3" verticalDpi="0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5</xdr:row>
          <xdr:rowOff>371475</xdr:rowOff>
        </xdr:from>
        <xdr:to>
          <xdr:col>12</xdr:col>
          <xdr:colOff>323850</xdr:colOff>
          <xdr:row>6</xdr:row>
          <xdr:rowOff>114300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65057</xdr:colOff>
      <xdr:row>3</xdr:row>
      <xdr:rowOff>5212</xdr:rowOff>
    </xdr:from>
    <xdr:to>
      <xdr:col>15</xdr:col>
      <xdr:colOff>588932</xdr:colOff>
      <xdr:row>29</xdr:row>
      <xdr:rowOff>237047</xdr:rowOff>
    </xdr:to>
    <xdr:graphicFrame macro="">
      <xdr:nvGraphicFramePr>
        <xdr:cNvPr id="11284" name="แผนภูมิ 1">
          <a:extLst>
            <a:ext uri="{FF2B5EF4-FFF2-40B4-BE49-F238E27FC236}">
              <a16:creationId xmlns:a16="http://schemas.microsoft.com/office/drawing/2014/main" id="{00000000-0008-0000-0300-000014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0.31284</cdr:x>
      <cdr:y>0.03347</cdr:y>
    </cdr:from>
    <cdr:to>
      <cdr:x>0.67896</cdr:x>
      <cdr:y>0.07531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2908300" y="203200"/>
          <a:ext cx="340360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5</xdr:row>
          <xdr:rowOff>161925</xdr:rowOff>
        </xdr:from>
        <xdr:to>
          <xdr:col>12</xdr:col>
          <xdr:colOff>333375</xdr:colOff>
          <xdr:row>6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11</xdr:row>
          <xdr:rowOff>285750</xdr:rowOff>
        </xdr:from>
        <xdr:to>
          <xdr:col>11</xdr:col>
          <xdr:colOff>400050</xdr:colOff>
          <xdr:row>12</xdr:row>
          <xdr:rowOff>152400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R56"/>
  <sheetViews>
    <sheetView tabSelected="1" workbookViewId="0">
      <selection activeCell="D16" sqref="D16:F16"/>
    </sheetView>
  </sheetViews>
  <sheetFormatPr defaultRowHeight="15" x14ac:dyDescent="0.25"/>
  <cols>
    <col min="3" max="3" width="19.42578125" customWidth="1"/>
    <col min="4" max="4" width="8.85546875" customWidth="1"/>
    <col min="5" max="5" width="9.28515625" customWidth="1"/>
    <col min="6" max="6" width="9.85546875" customWidth="1"/>
    <col min="7" max="7" width="9.5703125" bestFit="1" customWidth="1"/>
    <col min="8" max="8" width="9.7109375" customWidth="1"/>
    <col min="9" max="9" width="10.85546875" customWidth="1"/>
    <col min="10" max="10" width="8.7109375" customWidth="1"/>
    <col min="11" max="11" width="10.7109375" customWidth="1"/>
    <col min="12" max="12" width="8.140625" customWidth="1"/>
    <col min="13" max="13" width="12.5703125" customWidth="1"/>
    <col min="14" max="14" width="8.7109375" customWidth="1"/>
    <col min="15" max="15" width="9.85546875" customWidth="1"/>
    <col min="16" max="16" width="12.7109375" customWidth="1"/>
    <col min="17" max="17" width="12.85546875" customWidth="1"/>
    <col min="18" max="19" width="8.7109375" customWidth="1"/>
    <col min="22" max="22" width="13" bestFit="1" customWidth="1"/>
    <col min="23" max="23" width="16.85546875" bestFit="1" customWidth="1"/>
  </cols>
  <sheetData>
    <row r="2" spans="3:15" ht="26.25" x14ac:dyDescent="0.55000000000000004">
      <c r="C2" s="53" t="s">
        <v>95</v>
      </c>
      <c r="D2" s="53"/>
      <c r="E2" s="53"/>
      <c r="F2" s="53"/>
      <c r="G2" s="53"/>
      <c r="H2" s="53"/>
      <c r="I2" s="53"/>
      <c r="J2" s="53"/>
      <c r="O2" s="78" t="s">
        <v>119</v>
      </c>
    </row>
    <row r="4" spans="3:15" ht="26.25" x14ac:dyDescent="0.55000000000000004">
      <c r="C4" s="123" t="s">
        <v>85</v>
      </c>
      <c r="D4" s="160" t="s">
        <v>83</v>
      </c>
      <c r="E4" s="161"/>
      <c r="F4" s="161"/>
      <c r="G4" s="162"/>
      <c r="H4" s="149" t="s">
        <v>100</v>
      </c>
      <c r="I4" s="150"/>
      <c r="J4" s="147" t="s">
        <v>88</v>
      </c>
      <c r="K4" s="147" t="s">
        <v>115</v>
      </c>
      <c r="L4" s="147" t="s">
        <v>114</v>
      </c>
      <c r="M4" s="147" t="s">
        <v>40</v>
      </c>
      <c r="O4" s="77" t="s">
        <v>120</v>
      </c>
    </row>
    <row r="5" spans="3:15" ht="26.25" customHeight="1" x14ac:dyDescent="0.55000000000000004">
      <c r="C5" s="87" t="s">
        <v>127</v>
      </c>
      <c r="D5" s="124" t="str">
        <f>"ป."&amp;C6&amp;"/1"</f>
        <v>ป./1</v>
      </c>
      <c r="E5" s="124" t="str">
        <f>"ป."&amp;C6&amp;"/2"</f>
        <v>ป./2</v>
      </c>
      <c r="F5" s="124" t="str">
        <f>"ป."&amp;C6&amp;"/3"</f>
        <v>ป./3</v>
      </c>
      <c r="G5" s="124" t="str">
        <f>"ป."&amp;C6&amp;"/4"</f>
        <v>ป./4</v>
      </c>
      <c r="H5" s="151"/>
      <c r="I5" s="152"/>
      <c r="J5" s="148"/>
      <c r="K5" s="148"/>
      <c r="L5" s="148"/>
      <c r="M5" s="148"/>
      <c r="O5" s="77" t="s">
        <v>121</v>
      </c>
    </row>
    <row r="6" spans="3:15" ht="27.75" x14ac:dyDescent="0.35">
      <c r="C6" s="74"/>
      <c r="D6" s="75"/>
      <c r="E6" s="75"/>
      <c r="F6" s="75"/>
      <c r="G6" s="75"/>
      <c r="H6" s="163"/>
      <c r="I6" s="165"/>
      <c r="J6" s="76"/>
      <c r="K6" s="75"/>
      <c r="L6" s="75"/>
      <c r="M6" s="75"/>
      <c r="O6" s="77"/>
    </row>
    <row r="7" spans="3:15" ht="21" x14ac:dyDescent="0.35">
      <c r="O7" s="77"/>
    </row>
    <row r="8" spans="3:15" ht="39" customHeight="1" x14ac:dyDescent="0.35">
      <c r="C8" s="157" t="s">
        <v>91</v>
      </c>
      <c r="D8" s="159"/>
      <c r="E8" s="163"/>
      <c r="F8" s="164"/>
      <c r="G8" s="165"/>
      <c r="H8" s="157" t="s">
        <v>50</v>
      </c>
      <c r="I8" s="159"/>
      <c r="J8" s="75"/>
      <c r="K8" s="125" t="s">
        <v>126</v>
      </c>
      <c r="L8" s="82"/>
      <c r="M8" s="126" t="s">
        <v>92</v>
      </c>
      <c r="N8" s="75"/>
      <c r="O8" s="77"/>
    </row>
    <row r="9" spans="3:15" ht="39" customHeight="1" x14ac:dyDescent="0.35">
      <c r="C9" s="157" t="s">
        <v>91</v>
      </c>
      <c r="D9" s="159"/>
      <c r="E9" s="163"/>
      <c r="F9" s="164"/>
      <c r="G9" s="165"/>
      <c r="H9" s="157" t="s">
        <v>50</v>
      </c>
      <c r="I9" s="159"/>
      <c r="J9" s="75"/>
      <c r="K9" s="125" t="s">
        <v>126</v>
      </c>
      <c r="L9" s="82"/>
      <c r="M9" s="126" t="s">
        <v>92</v>
      </c>
      <c r="N9" s="75"/>
      <c r="O9" s="77"/>
    </row>
    <row r="10" spans="3:15" ht="21" x14ac:dyDescent="0.35">
      <c r="O10" s="77"/>
    </row>
    <row r="11" spans="3:15" ht="26.25" x14ac:dyDescent="0.55000000000000004">
      <c r="C11" s="157" t="s">
        <v>124</v>
      </c>
      <c r="D11" s="158"/>
      <c r="E11" s="159"/>
      <c r="F11" s="157" t="s">
        <v>125</v>
      </c>
      <c r="G11" s="159"/>
      <c r="H11" s="157" t="s">
        <v>128</v>
      </c>
      <c r="I11" s="159"/>
      <c r="J11" s="160" t="s">
        <v>53</v>
      </c>
      <c r="K11" s="161"/>
      <c r="L11" s="162"/>
    </row>
    <row r="12" spans="3:15" ht="27.75" x14ac:dyDescent="0.25">
      <c r="C12" s="163"/>
      <c r="D12" s="164"/>
      <c r="E12" s="165"/>
      <c r="F12" s="163"/>
      <c r="G12" s="165"/>
      <c r="H12" s="166"/>
      <c r="I12" s="167"/>
      <c r="J12" s="163"/>
      <c r="K12" s="164"/>
      <c r="L12" s="165"/>
    </row>
    <row r="14" spans="3:15" ht="34.5" x14ac:dyDescent="0.7">
      <c r="C14" s="127" t="s">
        <v>110</v>
      </c>
      <c r="D14" s="163"/>
      <c r="E14" s="164"/>
      <c r="F14" s="165"/>
      <c r="H14" s="157" t="s">
        <v>97</v>
      </c>
      <c r="I14" s="159"/>
      <c r="J14" s="154" t="s">
        <v>161</v>
      </c>
      <c r="K14" s="155"/>
      <c r="L14" s="156"/>
      <c r="N14" s="84" t="s">
        <v>122</v>
      </c>
    </row>
    <row r="15" spans="3:15" ht="27.75" x14ac:dyDescent="0.55000000000000004">
      <c r="C15" s="127" t="s">
        <v>111</v>
      </c>
      <c r="D15" s="163"/>
      <c r="E15" s="164"/>
      <c r="F15" s="165"/>
      <c r="H15" s="157" t="s">
        <v>98</v>
      </c>
      <c r="I15" s="159"/>
      <c r="J15" s="154" t="s">
        <v>162</v>
      </c>
      <c r="K15" s="155"/>
      <c r="L15" s="156"/>
      <c r="M15" s="83"/>
    </row>
    <row r="16" spans="3:15" ht="27.75" x14ac:dyDescent="0.25">
      <c r="C16" s="126" t="s">
        <v>112</v>
      </c>
      <c r="D16" s="163"/>
      <c r="E16" s="164"/>
      <c r="F16" s="165"/>
      <c r="H16" s="157" t="s">
        <v>99</v>
      </c>
      <c r="I16" s="159"/>
      <c r="J16" s="154" t="s">
        <v>160</v>
      </c>
      <c r="K16" s="155"/>
      <c r="L16" s="156"/>
    </row>
    <row r="17" spans="3:14" ht="27.75" x14ac:dyDescent="0.25">
      <c r="C17" s="126" t="s">
        <v>113</v>
      </c>
      <c r="D17" s="163"/>
      <c r="E17" s="164"/>
      <c r="F17" s="165"/>
    </row>
    <row r="19" spans="3:14" ht="27.75" x14ac:dyDescent="0.25">
      <c r="C19" s="126" t="s">
        <v>93</v>
      </c>
      <c r="D19" s="163"/>
      <c r="E19" s="164"/>
      <c r="F19" s="165"/>
    </row>
    <row r="20" spans="3:14" ht="27.75" x14ac:dyDescent="0.25">
      <c r="C20" s="126" t="s">
        <v>94</v>
      </c>
      <c r="D20" s="163"/>
      <c r="E20" s="164"/>
      <c r="F20" s="165"/>
    </row>
    <row r="22" spans="3:14" ht="26.25" x14ac:dyDescent="0.55000000000000004">
      <c r="C22" s="53" t="s">
        <v>82</v>
      </c>
      <c r="D22" s="53"/>
      <c r="E22" s="53"/>
      <c r="F22" s="53"/>
      <c r="G22" s="53"/>
      <c r="H22" s="53"/>
    </row>
    <row r="24" spans="3:14" ht="26.25" x14ac:dyDescent="0.35">
      <c r="C24" s="140" t="s">
        <v>27</v>
      </c>
      <c r="D24" s="142" t="s">
        <v>20</v>
      </c>
      <c r="E24" s="143"/>
      <c r="F24" s="143"/>
      <c r="G24" s="143"/>
      <c r="H24" s="143"/>
      <c r="I24" s="143"/>
      <c r="J24" s="143"/>
      <c r="K24" s="144"/>
      <c r="L24" s="140" t="s">
        <v>26</v>
      </c>
      <c r="N24" s="77" t="s">
        <v>123</v>
      </c>
    </row>
    <row r="25" spans="3:14" ht="26.25" x14ac:dyDescent="0.55000000000000004">
      <c r="C25" s="141"/>
      <c r="D25" s="128">
        <v>0</v>
      </c>
      <c r="E25" s="128">
        <v>1</v>
      </c>
      <c r="F25" s="128">
        <v>1.5</v>
      </c>
      <c r="G25" s="128">
        <v>2</v>
      </c>
      <c r="H25" s="128">
        <v>2.5</v>
      </c>
      <c r="I25" s="128">
        <v>3</v>
      </c>
      <c r="J25" s="128">
        <v>3.5</v>
      </c>
      <c r="K25" s="129">
        <v>4</v>
      </c>
      <c r="L25" s="141"/>
    </row>
    <row r="26" spans="3:14" ht="27.75" x14ac:dyDescent="0.55000000000000004">
      <c r="C26" s="128" t="str">
        <f>D5</f>
        <v>ป./1</v>
      </c>
      <c r="D26" s="75"/>
      <c r="E26" s="75"/>
      <c r="F26" s="75"/>
      <c r="G26" s="75"/>
      <c r="H26" s="75"/>
      <c r="I26" s="75"/>
      <c r="J26" s="75"/>
      <c r="K26" s="75"/>
      <c r="L26" s="130">
        <f>SUM(D26:K26)</f>
        <v>0</v>
      </c>
      <c r="M26" s="131" t="str">
        <f>IF(L26=0,"",IF(L26&lt;&gt;D6,"ผิดพลาด",""))</f>
        <v/>
      </c>
    </row>
    <row r="27" spans="3:14" ht="27.75" x14ac:dyDescent="0.55000000000000004">
      <c r="C27" s="128" t="str">
        <f>E5</f>
        <v>ป./2</v>
      </c>
      <c r="D27" s="75"/>
      <c r="E27" s="75"/>
      <c r="F27" s="75"/>
      <c r="G27" s="75"/>
      <c r="H27" s="75"/>
      <c r="I27" s="75"/>
      <c r="J27" s="75"/>
      <c r="K27" s="75"/>
      <c r="L27" s="128">
        <f>SUM(D27:K27)</f>
        <v>0</v>
      </c>
      <c r="M27" s="131" t="str">
        <f>IF(L27=0,"",IF(L27&lt;&gt;E6,"ผิดพลาด",""))</f>
        <v/>
      </c>
    </row>
    <row r="28" spans="3:14" ht="27.75" x14ac:dyDescent="0.55000000000000004">
      <c r="C28" s="128" t="str">
        <f>F5</f>
        <v>ป./3</v>
      </c>
      <c r="D28" s="75"/>
      <c r="E28" s="75"/>
      <c r="F28" s="75"/>
      <c r="G28" s="75"/>
      <c r="H28" s="75"/>
      <c r="I28" s="75"/>
      <c r="J28" s="75"/>
      <c r="K28" s="75"/>
      <c r="L28" s="128">
        <f>SUM(D28:K28)</f>
        <v>0</v>
      </c>
      <c r="M28" s="131" t="str">
        <f>IF(L28=0,"",IF(L28&lt;&gt;F6,"ผิดพลาด",""))</f>
        <v/>
      </c>
    </row>
    <row r="29" spans="3:14" ht="27.75" x14ac:dyDescent="0.55000000000000004">
      <c r="C29" s="128" t="str">
        <f>G5</f>
        <v>ป./4</v>
      </c>
      <c r="D29" s="75"/>
      <c r="E29" s="75"/>
      <c r="F29" s="75"/>
      <c r="G29" s="75"/>
      <c r="H29" s="75"/>
      <c r="I29" s="75"/>
      <c r="J29" s="75"/>
      <c r="K29" s="75"/>
      <c r="L29" s="128">
        <f>SUM(D29:K29)</f>
        <v>0</v>
      </c>
      <c r="M29" s="131" t="str">
        <f>IF(L29=0,"",IF(L29&lt;&gt;G6,"ผิดพลาด",""))</f>
        <v/>
      </c>
    </row>
    <row r="31" spans="3:14" ht="26.25" x14ac:dyDescent="0.55000000000000004">
      <c r="C31" s="53" t="s">
        <v>159</v>
      </c>
      <c r="D31" s="53"/>
      <c r="E31" s="53"/>
      <c r="F31" s="53"/>
      <c r="G31" s="53"/>
      <c r="H31" s="53"/>
      <c r="I31" s="53"/>
      <c r="J31" s="53"/>
    </row>
    <row r="32" spans="3:14" ht="16.5" customHeight="1" x14ac:dyDescent="0.55000000000000004">
      <c r="C32" s="53"/>
      <c r="D32" s="53"/>
      <c r="E32" s="53"/>
      <c r="F32" s="53"/>
      <c r="G32" s="53"/>
      <c r="H32" s="53"/>
      <c r="I32" s="53"/>
      <c r="J32" s="53"/>
    </row>
    <row r="33" spans="3:18" ht="28.5" customHeight="1" x14ac:dyDescent="0.55000000000000004">
      <c r="C33" s="132" t="s">
        <v>103</v>
      </c>
      <c r="D33" s="163"/>
      <c r="E33" s="164"/>
      <c r="F33" s="164"/>
      <c r="G33" s="165"/>
      <c r="H33" s="168" t="s">
        <v>129</v>
      </c>
      <c r="I33" s="169"/>
      <c r="J33" s="172"/>
      <c r="K33" s="174" t="s">
        <v>40</v>
      </c>
      <c r="L33" s="175"/>
      <c r="M33" s="145"/>
    </row>
    <row r="34" spans="3:18" ht="27.75" x14ac:dyDescent="0.55000000000000004">
      <c r="C34" s="132" t="s">
        <v>79</v>
      </c>
      <c r="D34" s="163"/>
      <c r="E34" s="164"/>
      <c r="F34" s="164"/>
      <c r="G34" s="165"/>
      <c r="H34" s="170"/>
      <c r="I34" s="171"/>
      <c r="J34" s="173"/>
      <c r="K34" s="176"/>
      <c r="L34" s="177"/>
      <c r="M34" s="146"/>
    </row>
    <row r="35" spans="3:18" ht="30.75" customHeight="1" x14ac:dyDescent="0.25">
      <c r="C35" s="140" t="s">
        <v>27</v>
      </c>
      <c r="D35" s="142" t="s">
        <v>1</v>
      </c>
      <c r="E35" s="143"/>
      <c r="F35" s="143"/>
      <c r="G35" s="144"/>
      <c r="H35" s="140" t="s">
        <v>31</v>
      </c>
      <c r="I35" s="140" t="s">
        <v>32</v>
      </c>
      <c r="J35" s="140" t="s">
        <v>116</v>
      </c>
      <c r="K35" s="140" t="s">
        <v>78</v>
      </c>
      <c r="L35" s="140" t="s">
        <v>35</v>
      </c>
      <c r="M35" s="140" t="s">
        <v>33</v>
      </c>
      <c r="N35" s="140" t="s">
        <v>15</v>
      </c>
      <c r="O35" s="140" t="s">
        <v>34</v>
      </c>
      <c r="P35" s="140" t="s">
        <v>102</v>
      </c>
      <c r="Q35" s="153" t="s">
        <v>170</v>
      </c>
      <c r="R35" s="140" t="s">
        <v>163</v>
      </c>
    </row>
    <row r="36" spans="3:18" ht="26.25" x14ac:dyDescent="0.25">
      <c r="C36" s="141"/>
      <c r="D36" s="133" t="s">
        <v>3</v>
      </c>
      <c r="E36" s="133" t="s">
        <v>36</v>
      </c>
      <c r="F36" s="133" t="s">
        <v>4</v>
      </c>
      <c r="G36" s="133" t="s">
        <v>37</v>
      </c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</row>
    <row r="37" spans="3:18" ht="27.75" x14ac:dyDescent="0.25">
      <c r="C37" s="133" t="str">
        <f>"ป."&amp;J33&amp;"/1"</f>
        <v>ป./1</v>
      </c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</row>
    <row r="38" spans="3:18" ht="27.75" x14ac:dyDescent="0.25">
      <c r="C38" s="133" t="str">
        <f>"ป."&amp;J33&amp;"/2"</f>
        <v>ป./2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</row>
    <row r="39" spans="3:18" ht="27.75" x14ac:dyDescent="0.25">
      <c r="C39" s="133" t="str">
        <f>"ป."&amp;J33&amp;"/3"</f>
        <v>ป./3</v>
      </c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</row>
    <row r="40" spans="3:18" ht="27.75" x14ac:dyDescent="0.25">
      <c r="C40" s="133" t="str">
        <f>"ป."&amp;J33&amp;"/4"</f>
        <v>ป./4</v>
      </c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</row>
    <row r="42" spans="3:18" ht="26.25" x14ac:dyDescent="0.55000000000000004">
      <c r="C42" s="53" t="s">
        <v>81</v>
      </c>
      <c r="D42" s="53"/>
      <c r="E42" s="53"/>
      <c r="F42" s="53"/>
      <c r="G42" s="53"/>
      <c r="H42" s="53"/>
    </row>
    <row r="44" spans="3:18" ht="26.25" x14ac:dyDescent="0.35">
      <c r="C44" s="140" t="s">
        <v>84</v>
      </c>
      <c r="D44" s="142" t="s">
        <v>20</v>
      </c>
      <c r="E44" s="143"/>
      <c r="F44" s="143"/>
      <c r="G44" s="143"/>
      <c r="H44" s="143"/>
      <c r="I44" s="143"/>
      <c r="J44" s="143"/>
      <c r="K44" s="144"/>
      <c r="L44" s="135" t="s">
        <v>26</v>
      </c>
      <c r="N44" s="77" t="s">
        <v>123</v>
      </c>
    </row>
    <row r="45" spans="3:18" ht="26.25" x14ac:dyDescent="0.55000000000000004">
      <c r="C45" s="141"/>
      <c r="D45" s="128">
        <v>0</v>
      </c>
      <c r="E45" s="128">
        <v>1</v>
      </c>
      <c r="F45" s="128">
        <v>1.5</v>
      </c>
      <c r="G45" s="128">
        <v>2</v>
      </c>
      <c r="H45" s="128">
        <v>2.5</v>
      </c>
      <c r="I45" s="128">
        <v>3</v>
      </c>
      <c r="J45" s="128">
        <v>3.5</v>
      </c>
      <c r="K45" s="128">
        <v>4</v>
      </c>
      <c r="L45" s="136" t="str">
        <f>"("&amp;SUM(G37:G40)&amp;")"</f>
        <v>(0)</v>
      </c>
    </row>
    <row r="46" spans="3:18" ht="27.75" x14ac:dyDescent="0.25">
      <c r="C46" s="134" t="s">
        <v>9</v>
      </c>
      <c r="D46" s="75"/>
      <c r="E46" s="75"/>
      <c r="F46" s="75"/>
      <c r="G46" s="75"/>
      <c r="H46" s="75"/>
      <c r="I46" s="75"/>
      <c r="J46" s="75"/>
      <c r="K46" s="75"/>
      <c r="L46" s="137">
        <f>SUM(D46:K46)</f>
        <v>0</v>
      </c>
      <c r="M46" s="131" t="str">
        <f t="shared" ref="M46:M55" si="0">IF(L46=0,"",IF(L46&lt;&gt;SUM($G$37:$G$40),"ผิดพลาด",""))</f>
        <v/>
      </c>
    </row>
    <row r="47" spans="3:18" ht="27.75" x14ac:dyDescent="0.25">
      <c r="C47" s="134" t="s">
        <v>10</v>
      </c>
      <c r="D47" s="75"/>
      <c r="E47" s="75"/>
      <c r="F47" s="75"/>
      <c r="G47" s="75"/>
      <c r="H47" s="75"/>
      <c r="I47" s="75"/>
      <c r="J47" s="75"/>
      <c r="K47" s="75"/>
      <c r="L47" s="137">
        <f t="shared" ref="L47:L55" si="1">SUM(D47:K47)</f>
        <v>0</v>
      </c>
      <c r="M47" s="131" t="str">
        <f t="shared" si="0"/>
        <v/>
      </c>
    </row>
    <row r="48" spans="3:18" ht="27.75" x14ac:dyDescent="0.25">
      <c r="C48" s="134" t="s">
        <v>11</v>
      </c>
      <c r="D48" s="75"/>
      <c r="E48" s="75"/>
      <c r="F48" s="75"/>
      <c r="G48" s="75"/>
      <c r="H48" s="75"/>
      <c r="I48" s="75"/>
      <c r="J48" s="75"/>
      <c r="K48" s="75"/>
      <c r="L48" s="137">
        <f t="shared" si="1"/>
        <v>0</v>
      </c>
      <c r="M48" s="131" t="str">
        <f t="shared" si="0"/>
        <v/>
      </c>
    </row>
    <row r="49" spans="3:13" ht="27.75" x14ac:dyDescent="0.25">
      <c r="C49" s="134" t="s">
        <v>12</v>
      </c>
      <c r="D49" s="75"/>
      <c r="E49" s="75"/>
      <c r="F49" s="75"/>
      <c r="G49" s="75"/>
      <c r="H49" s="75"/>
      <c r="I49" s="75"/>
      <c r="J49" s="75"/>
      <c r="K49" s="75"/>
      <c r="L49" s="137">
        <f t="shared" si="1"/>
        <v>0</v>
      </c>
      <c r="M49" s="131" t="str">
        <f t="shared" si="0"/>
        <v/>
      </c>
    </row>
    <row r="50" spans="3:13" ht="27.75" x14ac:dyDescent="0.25">
      <c r="C50" s="134" t="s">
        <v>13</v>
      </c>
      <c r="D50" s="75"/>
      <c r="E50" s="75"/>
      <c r="F50" s="75"/>
      <c r="G50" s="75"/>
      <c r="H50" s="75"/>
      <c r="I50" s="75"/>
      <c r="J50" s="75"/>
      <c r="K50" s="75"/>
      <c r="L50" s="137">
        <f t="shared" si="1"/>
        <v>0</v>
      </c>
      <c r="M50" s="131" t="str">
        <f t="shared" si="0"/>
        <v/>
      </c>
    </row>
    <row r="51" spans="3:13" ht="27.75" x14ac:dyDescent="0.25">
      <c r="C51" s="134" t="s">
        <v>14</v>
      </c>
      <c r="D51" s="75"/>
      <c r="E51" s="75"/>
      <c r="F51" s="75"/>
      <c r="G51" s="75"/>
      <c r="H51" s="75"/>
      <c r="I51" s="75"/>
      <c r="J51" s="75"/>
      <c r="K51" s="75"/>
      <c r="L51" s="137">
        <f t="shared" si="1"/>
        <v>0</v>
      </c>
      <c r="M51" s="131" t="str">
        <f t="shared" si="0"/>
        <v/>
      </c>
    </row>
    <row r="52" spans="3:13" ht="27.75" x14ac:dyDescent="0.25">
      <c r="C52" s="134" t="s">
        <v>15</v>
      </c>
      <c r="D52" s="75"/>
      <c r="E52" s="75"/>
      <c r="F52" s="75"/>
      <c r="G52" s="75"/>
      <c r="H52" s="75"/>
      <c r="I52" s="75"/>
      <c r="J52" s="75"/>
      <c r="K52" s="75"/>
      <c r="L52" s="137">
        <f t="shared" si="1"/>
        <v>0</v>
      </c>
      <c r="M52" s="131" t="str">
        <f t="shared" si="0"/>
        <v/>
      </c>
    </row>
    <row r="53" spans="3:13" ht="27.75" x14ac:dyDescent="0.25">
      <c r="C53" s="134" t="s">
        <v>130</v>
      </c>
      <c r="D53" s="75"/>
      <c r="E53" s="75"/>
      <c r="F53" s="75"/>
      <c r="G53" s="75"/>
      <c r="H53" s="75"/>
      <c r="I53" s="75"/>
      <c r="J53" s="75"/>
      <c r="K53" s="75"/>
      <c r="L53" s="137">
        <f t="shared" si="1"/>
        <v>0</v>
      </c>
      <c r="M53" s="131" t="str">
        <f t="shared" si="0"/>
        <v/>
      </c>
    </row>
    <row r="54" spans="3:13" ht="27.75" x14ac:dyDescent="0.25">
      <c r="C54" s="134" t="s">
        <v>24</v>
      </c>
      <c r="D54" s="75"/>
      <c r="E54" s="75"/>
      <c r="F54" s="75"/>
      <c r="G54" s="75"/>
      <c r="H54" s="75"/>
      <c r="I54" s="75"/>
      <c r="J54" s="75"/>
      <c r="K54" s="75"/>
      <c r="L54" s="137">
        <f t="shared" si="1"/>
        <v>0</v>
      </c>
      <c r="M54" s="131" t="str">
        <f t="shared" si="0"/>
        <v/>
      </c>
    </row>
    <row r="55" spans="3:13" ht="27.75" x14ac:dyDescent="0.25">
      <c r="C55" s="134" t="s">
        <v>169</v>
      </c>
      <c r="D55" s="75"/>
      <c r="E55" s="75"/>
      <c r="F55" s="75"/>
      <c r="G55" s="75"/>
      <c r="H55" s="75"/>
      <c r="I55" s="75"/>
      <c r="J55" s="75"/>
      <c r="K55" s="75"/>
      <c r="L55" s="137">
        <f t="shared" si="1"/>
        <v>0</v>
      </c>
      <c r="M55" s="131" t="str">
        <f t="shared" si="0"/>
        <v/>
      </c>
    </row>
    <row r="56" spans="3:13" ht="27.75" x14ac:dyDescent="0.25">
      <c r="C56" s="134" t="s">
        <v>163</v>
      </c>
      <c r="D56" s="75"/>
      <c r="E56" s="75"/>
      <c r="F56" s="75"/>
      <c r="G56" s="75"/>
      <c r="H56" s="75"/>
      <c r="I56" s="75"/>
      <c r="J56" s="75"/>
      <c r="K56" s="75"/>
      <c r="L56" s="137">
        <f t="shared" ref="L56" si="2">SUM(D56:K56)</f>
        <v>0</v>
      </c>
    </row>
  </sheetData>
  <sheetProtection algorithmName="SHA-512" hashValue="IaEOOsKdxSpDfTz+HwbYLnyj8D+4Nd9FHhFfImtgab5eMzE5583DF0YmeYOVDJMCpNSQr9mKQ1vjBjWwFQbkNQ==" saltValue="Na1xn0LRmEW2vW6N/obbgA==" spinCount="100000" sheet="1" objects="1" scenarios="1" selectLockedCells="1"/>
  <mergeCells count="57">
    <mergeCell ref="D14:F14"/>
    <mergeCell ref="D15:F15"/>
    <mergeCell ref="D16:F16"/>
    <mergeCell ref="D17:F17"/>
    <mergeCell ref="D33:G33"/>
    <mergeCell ref="D19:F19"/>
    <mergeCell ref="D20:F20"/>
    <mergeCell ref="D24:K24"/>
    <mergeCell ref="H33:I34"/>
    <mergeCell ref="J33:J34"/>
    <mergeCell ref="K33:L34"/>
    <mergeCell ref="D34:G34"/>
    <mergeCell ref="H14:I14"/>
    <mergeCell ref="H15:I15"/>
    <mergeCell ref="H16:I16"/>
    <mergeCell ref="J14:L14"/>
    <mergeCell ref="C12:E12"/>
    <mergeCell ref="F12:G12"/>
    <mergeCell ref="H12:I12"/>
    <mergeCell ref="J12:L12"/>
    <mergeCell ref="D4:G4"/>
    <mergeCell ref="C8:D8"/>
    <mergeCell ref="C9:D9"/>
    <mergeCell ref="H8:I8"/>
    <mergeCell ref="H9:I9"/>
    <mergeCell ref="H6:I6"/>
    <mergeCell ref="E8:G8"/>
    <mergeCell ref="E9:G9"/>
    <mergeCell ref="M4:M5"/>
    <mergeCell ref="H4:I5"/>
    <mergeCell ref="P35:P36"/>
    <mergeCell ref="Q35:Q36"/>
    <mergeCell ref="D44:K44"/>
    <mergeCell ref="N35:N36"/>
    <mergeCell ref="O35:O36"/>
    <mergeCell ref="J15:L15"/>
    <mergeCell ref="J16:L16"/>
    <mergeCell ref="J4:J5"/>
    <mergeCell ref="K4:K5"/>
    <mergeCell ref="L4:L5"/>
    <mergeCell ref="C11:E11"/>
    <mergeCell ref="F11:G11"/>
    <mergeCell ref="H11:I11"/>
    <mergeCell ref="J11:L11"/>
    <mergeCell ref="R35:R36"/>
    <mergeCell ref="C44:C45"/>
    <mergeCell ref="C24:C25"/>
    <mergeCell ref="K35:K36"/>
    <mergeCell ref="L35:L36"/>
    <mergeCell ref="M35:M36"/>
    <mergeCell ref="D35:G35"/>
    <mergeCell ref="C35:C36"/>
    <mergeCell ref="H35:H36"/>
    <mergeCell ref="I35:I36"/>
    <mergeCell ref="J35:J36"/>
    <mergeCell ref="M33:M34"/>
    <mergeCell ref="L24:L25"/>
  </mergeCells>
  <pageMargins left="0.7" right="0.7" top="0.75" bottom="0.75" header="0.3" footer="0.3"/>
  <pageSetup paperSize="9" scale="52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g!$I$4:$I$9</xm:f>
          </x14:formula1>
          <xm:sqref>C6 J33</xm:sqref>
        </x14:dataValidation>
        <x14:dataValidation type="list" allowBlank="1" showInputMessage="1" showErrorMessage="1" xr:uid="{00000000-0002-0000-0000-000001000000}">
          <x14:formula1>
            <xm:f>g!$M$4:$M$27</xm:f>
          </x14:formula1>
          <xm:sqref>L8:L9</xm:sqref>
        </x14:dataValidation>
        <x14:dataValidation type="list" allowBlank="1" showInputMessage="1" showErrorMessage="1" xr:uid="{00000000-0002-0000-0000-000002000000}">
          <x14:formula1>
            <xm:f>g!$K$4:$K$11</xm:f>
          </x14:formula1>
          <xm:sqref>C12</xm:sqref>
        </x14:dataValidation>
        <x14:dataValidation type="list" allowBlank="1" showInputMessage="1" showErrorMessage="1" xr:uid="{00000000-0002-0000-0000-000003000000}">
          <x14:formula1>
            <xm:f>g!$U$4:$U$8</xm:f>
          </x14:formula1>
          <xm:sqref>H12</xm:sqref>
        </x14:dataValidation>
        <x14:dataValidation type="list" allowBlank="1" showInputMessage="1" showErrorMessage="1" xr:uid="{FF4A949E-4ABD-44D2-B299-51D26DABAF4B}">
          <x14:formula1>
            <xm:f>g!$O$4:$O$15</xm:f>
          </x14:formula1>
          <xm:sqref>F12:G12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D20"/>
  <sheetViews>
    <sheetView view="pageBreakPreview" zoomScale="90" zoomScaleNormal="100" zoomScaleSheetLayoutView="90" workbookViewId="0">
      <selection activeCell="AB1" sqref="AB1"/>
    </sheetView>
  </sheetViews>
  <sheetFormatPr defaultRowHeight="15" x14ac:dyDescent="0.25"/>
  <cols>
    <col min="3" max="3" width="5.28515625" customWidth="1"/>
    <col min="4" max="4" width="5.85546875" customWidth="1"/>
    <col min="5" max="5" width="5.28515625" customWidth="1"/>
    <col min="6" max="6" width="5.5703125" customWidth="1"/>
    <col min="7" max="28" width="7.5703125" customWidth="1"/>
    <col min="29" max="29" width="6.85546875" customWidth="1"/>
    <col min="30" max="30" width="6.140625" customWidth="1"/>
  </cols>
  <sheetData>
    <row r="1" spans="2:30" ht="26.25" x14ac:dyDescent="0.4">
      <c r="B1" s="189" t="str">
        <f>"แบบรายงานผลการประเมินผลการศึกษา ปีการศึกษา "&amp;กรอกข้อมูล!M33</f>
        <v xml:space="preserve">แบบรายงานผลการประเมินผลการศึกษา ปีการศึกษา 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54"/>
      <c r="AB1" s="54"/>
      <c r="AC1" s="54"/>
      <c r="AD1" s="54"/>
    </row>
    <row r="2" spans="2:30" ht="26.25" x14ac:dyDescent="0.4">
      <c r="B2" s="189" t="str">
        <f>"ชั้นประถมศึกษาปีที่" &amp;" " &amp; กรอกข้อมูล!J33&amp;" "&amp; "โรงเรียนเทศบาลเมืองขลุง ๑ (บุรวิทยาคาร)"</f>
        <v>ชั้นประถมศึกษาปีที่  โรงเรียนเทศบาลเมืองขลุง ๑ (บุรวิทยาคาร)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06"/>
      <c r="AB2" s="106"/>
      <c r="AC2" s="106"/>
      <c r="AD2" s="106"/>
    </row>
    <row r="3" spans="2:30" ht="29.25" customHeight="1" x14ac:dyDescent="0.25"/>
    <row r="4" spans="2:30" ht="22.5" customHeight="1" x14ac:dyDescent="0.25"/>
    <row r="5" spans="2:30" ht="23.25" customHeight="1" x14ac:dyDescent="0.35">
      <c r="B5" s="199" t="s">
        <v>0</v>
      </c>
      <c r="C5" s="190" t="s">
        <v>1</v>
      </c>
      <c r="D5" s="191"/>
      <c r="E5" s="191"/>
      <c r="F5" s="192"/>
      <c r="G5" s="186" t="s">
        <v>105</v>
      </c>
      <c r="H5" s="187"/>
      <c r="I5" s="186" t="s">
        <v>105</v>
      </c>
      <c r="J5" s="187"/>
      <c r="K5" s="186" t="s">
        <v>105</v>
      </c>
      <c r="L5" s="187"/>
      <c r="M5" s="186" t="s">
        <v>106</v>
      </c>
      <c r="N5" s="188"/>
      <c r="O5" s="188"/>
      <c r="P5" s="187"/>
      <c r="Q5" s="186" t="s">
        <v>105</v>
      </c>
      <c r="R5" s="187"/>
      <c r="S5" s="186" t="s">
        <v>105</v>
      </c>
      <c r="T5" s="187"/>
      <c r="U5" s="186" t="s">
        <v>105</v>
      </c>
      <c r="V5" s="187"/>
      <c r="W5" s="186" t="s">
        <v>105</v>
      </c>
      <c r="X5" s="187"/>
      <c r="Y5" s="182" t="s">
        <v>101</v>
      </c>
      <c r="Z5" s="183"/>
      <c r="AA5" s="178" t="s">
        <v>164</v>
      </c>
      <c r="AB5" s="179"/>
    </row>
    <row r="6" spans="2:30" ht="18.75" customHeight="1" x14ac:dyDescent="0.25">
      <c r="B6" s="200"/>
      <c r="C6" s="193"/>
      <c r="D6" s="194"/>
      <c r="E6" s="194"/>
      <c r="F6" s="195"/>
      <c r="G6" s="180" t="s">
        <v>9</v>
      </c>
      <c r="H6" s="181"/>
      <c r="I6" s="180" t="s">
        <v>10</v>
      </c>
      <c r="J6" s="181"/>
      <c r="K6" s="180" t="s">
        <v>131</v>
      </c>
      <c r="L6" s="181"/>
      <c r="M6" s="182" t="s">
        <v>12</v>
      </c>
      <c r="N6" s="183"/>
      <c r="O6" s="182" t="s">
        <v>13</v>
      </c>
      <c r="P6" s="183"/>
      <c r="Q6" s="180" t="s">
        <v>14</v>
      </c>
      <c r="R6" s="181"/>
      <c r="S6" s="180" t="s">
        <v>15</v>
      </c>
      <c r="T6" s="181"/>
      <c r="U6" s="180" t="s">
        <v>130</v>
      </c>
      <c r="V6" s="181"/>
      <c r="W6" s="180" t="s">
        <v>16</v>
      </c>
      <c r="X6" s="181"/>
      <c r="Y6" s="182" t="s">
        <v>169</v>
      </c>
      <c r="Z6" s="183"/>
      <c r="AA6" s="180" t="s">
        <v>163</v>
      </c>
      <c r="AB6" s="181"/>
    </row>
    <row r="7" spans="2:30" ht="22.5" customHeight="1" x14ac:dyDescent="0.25">
      <c r="B7" s="201"/>
      <c r="C7" s="196"/>
      <c r="D7" s="197"/>
      <c r="E7" s="197"/>
      <c r="F7" s="198"/>
      <c r="G7" s="182" t="s">
        <v>2</v>
      </c>
      <c r="H7" s="183"/>
      <c r="I7" s="182" t="s">
        <v>2</v>
      </c>
      <c r="J7" s="183"/>
      <c r="K7" s="182" t="s">
        <v>2</v>
      </c>
      <c r="L7" s="183"/>
      <c r="M7" s="182" t="s">
        <v>2</v>
      </c>
      <c r="N7" s="183"/>
      <c r="O7" s="182" t="s">
        <v>2</v>
      </c>
      <c r="P7" s="183"/>
      <c r="Q7" s="182" t="s">
        <v>2</v>
      </c>
      <c r="R7" s="183"/>
      <c r="S7" s="182" t="s">
        <v>2</v>
      </c>
      <c r="T7" s="183"/>
      <c r="U7" s="182" t="s">
        <v>2</v>
      </c>
      <c r="V7" s="183"/>
      <c r="W7" s="182" t="s">
        <v>2</v>
      </c>
      <c r="X7" s="183"/>
      <c r="Y7" s="182" t="s">
        <v>2</v>
      </c>
      <c r="Z7" s="183"/>
      <c r="AA7" s="182" t="s">
        <v>2</v>
      </c>
      <c r="AB7" s="183"/>
    </row>
    <row r="8" spans="2:30" ht="42" x14ac:dyDescent="0.25">
      <c r="B8" s="107"/>
      <c r="C8" s="56" t="s">
        <v>3</v>
      </c>
      <c r="D8" s="1" t="s">
        <v>36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6</v>
      </c>
      <c r="J8" s="1" t="s">
        <v>7</v>
      </c>
      <c r="K8" s="1" t="s">
        <v>6</v>
      </c>
      <c r="L8" s="1" t="s">
        <v>7</v>
      </c>
      <c r="M8" s="1" t="s">
        <v>6</v>
      </c>
      <c r="N8" s="1" t="s">
        <v>7</v>
      </c>
      <c r="O8" s="1" t="s">
        <v>6</v>
      </c>
      <c r="P8" s="1" t="s">
        <v>7</v>
      </c>
      <c r="Q8" s="1" t="s">
        <v>6</v>
      </c>
      <c r="R8" s="1" t="s">
        <v>7</v>
      </c>
      <c r="S8" s="1" t="s">
        <v>6</v>
      </c>
      <c r="T8" s="1" t="s">
        <v>7</v>
      </c>
      <c r="U8" s="1" t="s">
        <v>6</v>
      </c>
      <c r="V8" s="1" t="s">
        <v>7</v>
      </c>
      <c r="W8" s="1" t="s">
        <v>6</v>
      </c>
      <c r="X8" s="1" t="s">
        <v>7</v>
      </c>
      <c r="Y8" s="1" t="s">
        <v>6</v>
      </c>
      <c r="Z8" s="1" t="s">
        <v>7</v>
      </c>
      <c r="AA8" s="1" t="s">
        <v>6</v>
      </c>
      <c r="AB8" s="1" t="s">
        <v>7</v>
      </c>
    </row>
    <row r="9" spans="2:30" ht="36.75" customHeight="1" x14ac:dyDescent="0.25">
      <c r="B9" s="1" t="str">
        <f>กรอกข้อมูล!C37</f>
        <v>ป./1</v>
      </c>
      <c r="C9" s="2">
        <f>กรอกข้อมูล!D37</f>
        <v>0</v>
      </c>
      <c r="D9" s="2">
        <f>กรอกข้อมูล!E37</f>
        <v>0</v>
      </c>
      <c r="E9" s="2">
        <f>กรอกข้อมูล!F37</f>
        <v>0</v>
      </c>
      <c r="F9" s="2">
        <f>กรอกข้อมูล!G37</f>
        <v>0</v>
      </c>
      <c r="G9" s="2">
        <f>กรอกข้อมูล!H37</f>
        <v>0</v>
      </c>
      <c r="H9" s="3" t="e">
        <f>G9/F9</f>
        <v>#DIV/0!</v>
      </c>
      <c r="I9" s="19">
        <f>กรอกข้อมูล!I37</f>
        <v>0</v>
      </c>
      <c r="J9" s="3" t="e">
        <f>I9/F9</f>
        <v>#DIV/0!</v>
      </c>
      <c r="K9" s="19">
        <f>กรอกข้อมูล!J37</f>
        <v>0</v>
      </c>
      <c r="L9" s="3" t="e">
        <f>K9/F9</f>
        <v>#DIV/0!</v>
      </c>
      <c r="M9" s="19">
        <f>กรอกข้อมูล!K37</f>
        <v>0</v>
      </c>
      <c r="N9" s="3" t="e">
        <f>M9/F9</f>
        <v>#DIV/0!</v>
      </c>
      <c r="O9" s="19">
        <f>กรอกข้อมูล!L37</f>
        <v>0</v>
      </c>
      <c r="P9" s="3" t="e">
        <f>O9/F9</f>
        <v>#DIV/0!</v>
      </c>
      <c r="Q9" s="19">
        <f>กรอกข้อมูล!M37</f>
        <v>0</v>
      </c>
      <c r="R9" s="3" t="e">
        <f>Q9/F9</f>
        <v>#DIV/0!</v>
      </c>
      <c r="S9" s="19">
        <f>กรอกข้อมูล!N37</f>
        <v>0</v>
      </c>
      <c r="T9" s="3" t="e">
        <f>S9/F9</f>
        <v>#DIV/0!</v>
      </c>
      <c r="U9" s="19">
        <f>กรอกข้อมูล!O37</f>
        <v>0</v>
      </c>
      <c r="V9" s="3" t="e">
        <f>U9/F9</f>
        <v>#DIV/0!</v>
      </c>
      <c r="W9" s="19">
        <f>กรอกข้อมูล!P37</f>
        <v>0</v>
      </c>
      <c r="X9" s="3" t="e">
        <f>W9/F9</f>
        <v>#DIV/0!</v>
      </c>
      <c r="Y9" s="19">
        <f>กรอกข้อมูล!Q37</f>
        <v>0</v>
      </c>
      <c r="Z9" s="3" t="e">
        <f>Y9/F9</f>
        <v>#DIV/0!</v>
      </c>
      <c r="AA9" s="19">
        <f>กรอกข้อมูล!R37</f>
        <v>0</v>
      </c>
      <c r="AB9" s="3" t="e">
        <f>AA9/F9</f>
        <v>#DIV/0!</v>
      </c>
    </row>
    <row r="10" spans="2:30" ht="36.75" customHeight="1" x14ac:dyDescent="0.25">
      <c r="B10" s="1" t="str">
        <f>กรอกข้อมูล!C38</f>
        <v>ป./2</v>
      </c>
      <c r="C10" s="2">
        <f>กรอกข้อมูล!D38</f>
        <v>0</v>
      </c>
      <c r="D10" s="2">
        <f>กรอกข้อมูล!E38</f>
        <v>0</v>
      </c>
      <c r="E10" s="2">
        <f>กรอกข้อมูล!F38</f>
        <v>0</v>
      </c>
      <c r="F10" s="2">
        <f>กรอกข้อมูล!G38</f>
        <v>0</v>
      </c>
      <c r="G10" s="2">
        <f>กรอกข้อมูล!H38</f>
        <v>0</v>
      </c>
      <c r="H10" s="3" t="e">
        <f>G10/F10</f>
        <v>#DIV/0!</v>
      </c>
      <c r="I10" s="19">
        <f>กรอกข้อมูล!I38</f>
        <v>0</v>
      </c>
      <c r="J10" s="3" t="e">
        <f>I10/F10</f>
        <v>#DIV/0!</v>
      </c>
      <c r="K10" s="19">
        <f>กรอกข้อมูล!J38</f>
        <v>0</v>
      </c>
      <c r="L10" s="3" t="e">
        <f>K10/F10</f>
        <v>#DIV/0!</v>
      </c>
      <c r="M10" s="19">
        <f>กรอกข้อมูล!K38</f>
        <v>0</v>
      </c>
      <c r="N10" s="3" t="e">
        <f>M10/F10</f>
        <v>#DIV/0!</v>
      </c>
      <c r="O10" s="19">
        <f>กรอกข้อมูล!L38</f>
        <v>0</v>
      </c>
      <c r="P10" s="3" t="e">
        <f>O10/F10</f>
        <v>#DIV/0!</v>
      </c>
      <c r="Q10" s="19">
        <f>กรอกข้อมูล!M38</f>
        <v>0</v>
      </c>
      <c r="R10" s="3" t="e">
        <f>Q10/F10</f>
        <v>#DIV/0!</v>
      </c>
      <c r="S10" s="19">
        <f>กรอกข้อมูล!N38</f>
        <v>0</v>
      </c>
      <c r="T10" s="3" t="e">
        <f>S10/F10</f>
        <v>#DIV/0!</v>
      </c>
      <c r="U10" s="19">
        <f>กรอกข้อมูล!O38</f>
        <v>0</v>
      </c>
      <c r="V10" s="3" t="e">
        <f>U10/F10</f>
        <v>#DIV/0!</v>
      </c>
      <c r="W10" s="19">
        <f>กรอกข้อมูล!P38</f>
        <v>0</v>
      </c>
      <c r="X10" s="3" t="e">
        <f>W10/F10</f>
        <v>#DIV/0!</v>
      </c>
      <c r="Y10" s="19">
        <f>กรอกข้อมูล!Q38</f>
        <v>0</v>
      </c>
      <c r="Z10" s="3" t="e">
        <f>Y10/F10</f>
        <v>#DIV/0!</v>
      </c>
      <c r="AA10" s="19">
        <f>กรอกข้อมูล!R38</f>
        <v>0</v>
      </c>
      <c r="AB10" s="3" t="e">
        <f t="shared" ref="AB10:AB11" si="0">AA10/F10</f>
        <v>#DIV/0!</v>
      </c>
    </row>
    <row r="11" spans="2:30" ht="36.75" customHeight="1" x14ac:dyDescent="0.25">
      <c r="B11" s="1" t="str">
        <f>กรอกข้อมูล!C39</f>
        <v>ป./3</v>
      </c>
      <c r="C11" s="2">
        <f>กรอกข้อมูล!D39</f>
        <v>0</v>
      </c>
      <c r="D11" s="2">
        <f>กรอกข้อมูล!E39</f>
        <v>0</v>
      </c>
      <c r="E11" s="2">
        <f>กรอกข้อมูล!F39</f>
        <v>0</v>
      </c>
      <c r="F11" s="2">
        <f>กรอกข้อมูล!G39</f>
        <v>0</v>
      </c>
      <c r="G11" s="2">
        <f>กรอกข้อมูล!H39</f>
        <v>0</v>
      </c>
      <c r="H11" s="3" t="e">
        <f>G11/F11</f>
        <v>#DIV/0!</v>
      </c>
      <c r="I11" s="19">
        <f>กรอกข้อมูล!I39</f>
        <v>0</v>
      </c>
      <c r="J11" s="3" t="e">
        <f>I11/F11</f>
        <v>#DIV/0!</v>
      </c>
      <c r="K11" s="19">
        <f>กรอกข้อมูล!J39</f>
        <v>0</v>
      </c>
      <c r="L11" s="3" t="e">
        <f>K11/F11</f>
        <v>#DIV/0!</v>
      </c>
      <c r="M11" s="19">
        <f>กรอกข้อมูล!K39</f>
        <v>0</v>
      </c>
      <c r="N11" s="3" t="e">
        <f>M11/F11</f>
        <v>#DIV/0!</v>
      </c>
      <c r="O11" s="19">
        <f>กรอกข้อมูล!L39</f>
        <v>0</v>
      </c>
      <c r="P11" s="3" t="e">
        <f>O11/F11</f>
        <v>#DIV/0!</v>
      </c>
      <c r="Q11" s="19">
        <f>กรอกข้อมูล!M39</f>
        <v>0</v>
      </c>
      <c r="R11" s="3" t="e">
        <f>Q11/F11</f>
        <v>#DIV/0!</v>
      </c>
      <c r="S11" s="19">
        <f>กรอกข้อมูล!N39</f>
        <v>0</v>
      </c>
      <c r="T11" s="3" t="e">
        <f>S11/F11</f>
        <v>#DIV/0!</v>
      </c>
      <c r="U11" s="19">
        <f>กรอกข้อมูล!O39</f>
        <v>0</v>
      </c>
      <c r="V11" s="3" t="e">
        <f>U11/F11</f>
        <v>#DIV/0!</v>
      </c>
      <c r="W11" s="19">
        <f>กรอกข้อมูล!P39</f>
        <v>0</v>
      </c>
      <c r="X11" s="3" t="e">
        <f>W11/F11</f>
        <v>#DIV/0!</v>
      </c>
      <c r="Y11" s="19">
        <f>กรอกข้อมูล!Q39</f>
        <v>0</v>
      </c>
      <c r="Z11" s="3" t="e">
        <f>Y11/F11</f>
        <v>#DIV/0!</v>
      </c>
      <c r="AA11" s="19">
        <f>กรอกข้อมูล!R39</f>
        <v>0</v>
      </c>
      <c r="AB11" s="3" t="e">
        <f t="shared" si="0"/>
        <v>#DIV/0!</v>
      </c>
    </row>
    <row r="12" spans="2:30" ht="36.75" customHeight="1" x14ac:dyDescent="0.25">
      <c r="B12" s="1" t="str">
        <f>IF(กรอกข้อมูล!G6="","",กรอกข้อมูล!C40)</f>
        <v/>
      </c>
      <c r="C12" s="2" t="str">
        <f>IF($B$12="","",กรอกข้อมูล!D40)</f>
        <v/>
      </c>
      <c r="D12" s="2" t="str">
        <f>IF($B$12="","",กรอกข้อมูล!E40)</f>
        <v/>
      </c>
      <c r="E12" s="2" t="str">
        <f>IF($B$12="","",กรอกข้อมูล!F40)</f>
        <v/>
      </c>
      <c r="F12" s="2" t="str">
        <f>IF($B$12="","",กรอกข้อมูล!G40)</f>
        <v/>
      </c>
      <c r="G12" s="2" t="str">
        <f>IF($B$12="","",กรอกข้อมูล!H40)</f>
        <v/>
      </c>
      <c r="H12" s="3" t="str">
        <f>IF(B12="","",G12/F12)</f>
        <v/>
      </c>
      <c r="I12" s="19" t="str">
        <f>IF(B12="","",กรอกข้อมูล!I40)</f>
        <v/>
      </c>
      <c r="J12" s="3" t="str">
        <f>IF(B12="","",I12/F12)</f>
        <v/>
      </c>
      <c r="K12" s="19" t="str">
        <f>IF(B12="","",กรอกข้อมูล!J40)</f>
        <v/>
      </c>
      <c r="L12" s="3" t="str">
        <f>IF(B12="","",K12/F12)</f>
        <v/>
      </c>
      <c r="M12" s="19" t="str">
        <f>IF(B12="","",กรอกข้อมูล!K40)</f>
        <v/>
      </c>
      <c r="N12" s="3" t="str">
        <f>IF(B12="","",M12/F12)</f>
        <v/>
      </c>
      <c r="O12" s="19" t="str">
        <f>IF(B12="","",กรอกข้อมูล!L40)</f>
        <v/>
      </c>
      <c r="P12" s="3" t="str">
        <f>IF(B12="","",O12/F12)</f>
        <v/>
      </c>
      <c r="Q12" s="19" t="str">
        <f>IF(B12="","",กรอกข้อมูล!M40)</f>
        <v/>
      </c>
      <c r="R12" s="3" t="str">
        <f>IF(B12="","",Q12/F12)</f>
        <v/>
      </c>
      <c r="S12" s="19" t="str">
        <f>IF(B12="","",กรอกข้อมูล!N40)</f>
        <v/>
      </c>
      <c r="T12" s="3" t="str">
        <f>IF(B12="","",S12/F12)</f>
        <v/>
      </c>
      <c r="U12" s="19" t="str">
        <f>IF(B12="","",กรอกข้อมูล!O40)</f>
        <v/>
      </c>
      <c r="V12" s="3" t="str">
        <f>IF(B12="","",U12/F12)</f>
        <v/>
      </c>
      <c r="W12" s="19" t="str">
        <f>IF(B12="","",กรอกข้อมูล!P40)</f>
        <v/>
      </c>
      <c r="X12" s="3" t="str">
        <f>IF(B12="","",W12/F12)</f>
        <v/>
      </c>
      <c r="Y12" s="19" t="str">
        <f>IF(B12="","",กรอกข้อมูล!Q40)</f>
        <v/>
      </c>
      <c r="Z12" s="3" t="str">
        <f>IF(B12="","",Y12/F12)</f>
        <v/>
      </c>
      <c r="AA12" s="19" t="str">
        <f>IF(B12="","",กรอกข้อมูล!R40)</f>
        <v/>
      </c>
      <c r="AB12" s="3" t="str">
        <f>IF(B12="","",AA12/F12)</f>
        <v/>
      </c>
    </row>
    <row r="13" spans="2:30" ht="36.75" customHeight="1" x14ac:dyDescent="0.35">
      <c r="B13" s="57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2:30" ht="36.75" customHeight="1" x14ac:dyDescent="0.35">
      <c r="B14" s="57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2:30" ht="36.75" customHeight="1" x14ac:dyDescent="0.35">
      <c r="B15" s="1" t="s">
        <v>26</v>
      </c>
      <c r="C15" s="2">
        <f>SUM(C9:C14)</f>
        <v>0</v>
      </c>
      <c r="D15" s="2">
        <f>SUM(D9:D14)</f>
        <v>0</v>
      </c>
      <c r="E15" s="2">
        <f>SUM(E9:E14)</f>
        <v>0</v>
      </c>
      <c r="F15" s="2">
        <f>SUM(F9:F14)</f>
        <v>0</v>
      </c>
      <c r="G15" s="2">
        <f>SUM(G9:G12)</f>
        <v>0</v>
      </c>
      <c r="H15" s="5"/>
      <c r="I15" s="2">
        <f>SUM(I9:I12)</f>
        <v>0</v>
      </c>
      <c r="J15" s="5"/>
      <c r="K15" s="2">
        <f>SUM(K9:K12)</f>
        <v>0</v>
      </c>
      <c r="L15" s="5"/>
      <c r="M15" s="2">
        <f>SUM(M9:M12)</f>
        <v>0</v>
      </c>
      <c r="N15" s="5"/>
      <c r="O15" s="2">
        <f>SUM(O9:O12)</f>
        <v>0</v>
      </c>
      <c r="P15" s="5"/>
      <c r="Q15" s="2">
        <f>SUM(Q9:Q12)</f>
        <v>0</v>
      </c>
      <c r="R15" s="5"/>
      <c r="S15" s="2">
        <f>SUM(S9:S12)</f>
        <v>0</v>
      </c>
      <c r="T15" s="5"/>
      <c r="U15" s="2">
        <f>SUM(U9:U12)</f>
        <v>0</v>
      </c>
      <c r="V15" s="5"/>
      <c r="W15" s="2">
        <f>SUM(W9:W12)</f>
        <v>0</v>
      </c>
      <c r="X15" s="5"/>
      <c r="Y15" s="2">
        <f>SUM(Y9:Y12)</f>
        <v>0</v>
      </c>
      <c r="Z15" s="6"/>
      <c r="AA15" s="2">
        <f>SUM(AA9:AA12)</f>
        <v>0</v>
      </c>
      <c r="AB15" s="5"/>
    </row>
    <row r="16" spans="2:30" ht="36.75" customHeight="1" x14ac:dyDescent="0.35">
      <c r="B16" s="1" t="s">
        <v>8</v>
      </c>
      <c r="C16" s="4"/>
      <c r="D16" s="4"/>
      <c r="E16" s="4"/>
      <c r="F16" s="4"/>
      <c r="G16" s="104" t="e">
        <f>(G15*100)/(SUM(F9:F12)*100)</f>
        <v>#DIV/0!</v>
      </c>
      <c r="H16" s="105"/>
      <c r="I16" s="104" t="e">
        <f>(I15*100)/(SUM(F9:F12)*100)</f>
        <v>#DIV/0!</v>
      </c>
      <c r="J16" s="105"/>
      <c r="K16" s="104" t="e">
        <f>(K15*100)/(SUM(F9:F12)*100)</f>
        <v>#DIV/0!</v>
      </c>
      <c r="L16" s="105"/>
      <c r="M16" s="104" t="e">
        <f>(M15*100)/(SUM(F9:F12)*100)</f>
        <v>#DIV/0!</v>
      </c>
      <c r="N16" s="105"/>
      <c r="O16" s="104" t="e">
        <f>(O15*100)/(SUM(F9:F12)*100)</f>
        <v>#DIV/0!</v>
      </c>
      <c r="P16" s="105"/>
      <c r="Q16" s="104" t="e">
        <f>(Q15*100)/(SUM(F9:F12)*100)</f>
        <v>#DIV/0!</v>
      </c>
      <c r="R16" s="105"/>
      <c r="S16" s="104" t="e">
        <f>(S15*100)/(SUM(F9:F12)*100)</f>
        <v>#DIV/0!</v>
      </c>
      <c r="T16" s="105"/>
      <c r="U16" s="104" t="e">
        <f>(U15*100)/(SUM(F9:F12)*100)</f>
        <v>#DIV/0!</v>
      </c>
      <c r="V16" s="105"/>
      <c r="W16" s="104" t="e">
        <f>(W15*100)/(SUM(F9:F12)*100)</f>
        <v>#DIV/0!</v>
      </c>
      <c r="X16" s="105"/>
      <c r="Y16" s="104" t="e">
        <f>(Y15*100)/(SUM(F9:F12)*100)</f>
        <v>#DIV/0!</v>
      </c>
      <c r="Z16" s="105"/>
      <c r="AA16" s="104" t="e">
        <f>(AA15*100)/(SUM(F9:F12)*100)</f>
        <v>#DIV/0!</v>
      </c>
      <c r="AB16" s="105"/>
    </row>
    <row r="17" spans="3:26" ht="31.5" customHeight="1" x14ac:dyDescent="0.25"/>
    <row r="18" spans="3:26" ht="24" customHeight="1" x14ac:dyDescent="0.25"/>
    <row r="19" spans="3:26" ht="23.25" x14ac:dyDescent="0.35">
      <c r="C19" s="184" t="s">
        <v>107</v>
      </c>
      <c r="D19" s="184"/>
      <c r="E19" s="184"/>
      <c r="F19" s="184"/>
      <c r="G19" s="184"/>
      <c r="H19" s="184"/>
      <c r="I19" s="58"/>
      <c r="J19" s="58"/>
      <c r="L19" s="185" t="s">
        <v>104</v>
      </c>
      <c r="M19" s="185"/>
      <c r="N19" s="185"/>
      <c r="O19" s="185"/>
      <c r="P19" s="185"/>
      <c r="Q19" s="55"/>
      <c r="T19" s="58" t="s">
        <v>108</v>
      </c>
      <c r="U19" s="58"/>
      <c r="V19" s="58"/>
      <c r="W19" s="58"/>
      <c r="X19" s="58"/>
      <c r="Y19" s="58"/>
      <c r="Z19" s="55"/>
    </row>
    <row r="20" spans="3:26" ht="23.25" x14ac:dyDescent="0.35">
      <c r="C20" s="184" t="str">
        <f>"("&amp;กรอกข้อมูล!D34&amp;")"</f>
        <v>()</v>
      </c>
      <c r="D20" s="184"/>
      <c r="E20" s="184"/>
      <c r="F20" s="184"/>
      <c r="G20" s="184"/>
      <c r="H20" s="184"/>
      <c r="L20" s="184" t="str">
        <f>"("&amp;กรอกข้อมูล!D33&amp;")"</f>
        <v>()</v>
      </c>
      <c r="M20" s="184"/>
      <c r="N20" s="184"/>
      <c r="O20" s="184"/>
      <c r="P20" s="184"/>
      <c r="Q20" s="55"/>
      <c r="U20" s="94" t="s">
        <v>56</v>
      </c>
      <c r="V20" s="94"/>
      <c r="W20" s="94"/>
      <c r="X20" s="58"/>
    </row>
  </sheetData>
  <sheetProtection algorithmName="SHA-512" hashValue="RL+QV3FekQopiMq9bncgBx7WfVLu59arP90R82nACT+eS1gtfE3qWqElGOXIhWOBXmZSBI2yu3Puld1zX2yuAw==" saltValue="MjB00XvI2yu6WGZ2POvMPw==" spinCount="100000" sheet="1" objects="1" scenarios="1" selectLockedCells="1"/>
  <mergeCells count="40">
    <mergeCell ref="B1:Z1"/>
    <mergeCell ref="B2:Z2"/>
    <mergeCell ref="C5:F7"/>
    <mergeCell ref="B5:B7"/>
    <mergeCell ref="G5:H5"/>
    <mergeCell ref="G6:H6"/>
    <mergeCell ref="I5:J5"/>
    <mergeCell ref="I6:J6"/>
    <mergeCell ref="K5:L5"/>
    <mergeCell ref="U6:V6"/>
    <mergeCell ref="W6:X6"/>
    <mergeCell ref="K6:L6"/>
    <mergeCell ref="M6:N6"/>
    <mergeCell ref="O6:P6"/>
    <mergeCell ref="Y5:Z5"/>
    <mergeCell ref="Y6:Z6"/>
    <mergeCell ref="U7:V7"/>
    <mergeCell ref="W7:X7"/>
    <mergeCell ref="Y7:Z7"/>
    <mergeCell ref="G7:H7"/>
    <mergeCell ref="I7:J7"/>
    <mergeCell ref="K7:L7"/>
    <mergeCell ref="M7:N7"/>
    <mergeCell ref="O7:P7"/>
    <mergeCell ref="AA5:AB5"/>
    <mergeCell ref="AA6:AB6"/>
    <mergeCell ref="AA7:AB7"/>
    <mergeCell ref="C19:H19"/>
    <mergeCell ref="C20:H20"/>
    <mergeCell ref="L19:P19"/>
    <mergeCell ref="L20:P20"/>
    <mergeCell ref="Q5:R5"/>
    <mergeCell ref="M5:P5"/>
    <mergeCell ref="Q7:R7"/>
    <mergeCell ref="S5:T5"/>
    <mergeCell ref="U5:V5"/>
    <mergeCell ref="W5:X5"/>
    <mergeCell ref="Q6:R6"/>
    <mergeCell ref="S6:T6"/>
    <mergeCell ref="S7:T7"/>
  </mergeCells>
  <printOptions horizontalCentered="1" verticalCentered="1"/>
  <pageMargins left="0.19685039370078741" right="0.19685039370078741" top="0.51181102362204722" bottom="0.51181102362204722" header="0.31496062992125984" footer="0.31496062992125984"/>
  <pageSetup paperSize="9" scale="68" orientation="landscape" horizontalDpi="4294967293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27"/>
  <sheetViews>
    <sheetView topLeftCell="A7" zoomScaleNormal="100" zoomScaleSheetLayoutView="90" workbookViewId="0">
      <selection activeCell="P3" sqref="P3"/>
    </sheetView>
  </sheetViews>
  <sheetFormatPr defaultRowHeight="15" x14ac:dyDescent="0.25"/>
  <cols>
    <col min="2" max="2" width="13.28515625" customWidth="1"/>
    <col min="3" max="3" width="35.85546875" customWidth="1"/>
    <col min="4" max="4" width="9.7109375" customWidth="1"/>
    <col min="5" max="14" width="6.7109375" customWidth="1"/>
  </cols>
  <sheetData>
    <row r="2" spans="2:14" ht="42.75" customHeight="1" x14ac:dyDescent="0.25">
      <c r="B2" s="204" t="str">
        <f>"สรุปผลการเรียนทุกกลุ่มสาระการเรียนรู้ ปีการศึกษา"&amp;" "&amp;กรอกข้อมูล!M33</f>
        <v xml:space="preserve">สรุปผลการเรียนทุกกลุ่มสาระการเรียนรู้ ปีการศึกษา 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</row>
    <row r="3" spans="2:14" ht="42.75" customHeight="1" x14ac:dyDescent="0.25">
      <c r="B3" s="204" t="str">
        <f>"ระดับชั้นประถมศึกษาปีที่"&amp;" "&amp;กรอกข้อมูล!J33</f>
        <v xml:space="preserve">ระดับชั้นประถมศึกษาปีที่ 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</row>
    <row r="4" spans="2:14" ht="42.75" customHeight="1" x14ac:dyDescent="0.65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2:14" ht="42.75" customHeight="1" x14ac:dyDescent="0.6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2:14" ht="42.75" customHeight="1" x14ac:dyDescent="0.25">
      <c r="B6" s="213" t="s">
        <v>17</v>
      </c>
      <c r="C6" s="215" t="s">
        <v>18</v>
      </c>
      <c r="D6" s="217" t="s">
        <v>19</v>
      </c>
      <c r="E6" s="205" t="s">
        <v>20</v>
      </c>
      <c r="F6" s="206"/>
      <c r="G6" s="206"/>
      <c r="H6" s="206"/>
      <c r="I6" s="206"/>
      <c r="J6" s="206"/>
      <c r="K6" s="206"/>
      <c r="L6" s="207"/>
      <c r="M6" s="34"/>
      <c r="N6" s="208" t="s">
        <v>21</v>
      </c>
    </row>
    <row r="7" spans="2:14" ht="42.75" customHeight="1" x14ac:dyDescent="0.25">
      <c r="B7" s="214"/>
      <c r="C7" s="216"/>
      <c r="D7" s="218"/>
      <c r="E7" s="39">
        <v>0</v>
      </c>
      <c r="F7" s="39">
        <v>1</v>
      </c>
      <c r="G7" s="40">
        <v>1.5</v>
      </c>
      <c r="H7" s="39">
        <v>2</v>
      </c>
      <c r="I7" s="40">
        <v>2.5</v>
      </c>
      <c r="J7" s="39">
        <v>3</v>
      </c>
      <c r="K7" s="39">
        <v>3.5</v>
      </c>
      <c r="L7" s="39">
        <v>4</v>
      </c>
      <c r="M7" s="108"/>
      <c r="N7" s="209"/>
    </row>
    <row r="8" spans="2:14" ht="42.75" customHeight="1" x14ac:dyDescent="0.25">
      <c r="B8" s="63" t="str">
        <f>"ท1"&amp;กรอกข้อมูล!J33&amp;"101"</f>
        <v>ท1101</v>
      </c>
      <c r="C8" s="64" t="s">
        <v>9</v>
      </c>
      <c r="D8" s="60">
        <f>SUM(กรอกข้อมูล!$G$37:$G$40)</f>
        <v>0</v>
      </c>
      <c r="E8" s="60">
        <f>กรอกข้อมูล!D46</f>
        <v>0</v>
      </c>
      <c r="F8" s="60">
        <f>กรอกข้อมูล!E46</f>
        <v>0</v>
      </c>
      <c r="G8" s="60">
        <f>กรอกข้อมูล!F46</f>
        <v>0</v>
      </c>
      <c r="H8" s="60">
        <f>กรอกข้อมูล!G46</f>
        <v>0</v>
      </c>
      <c r="I8" s="60">
        <f>กรอกข้อมูล!H46</f>
        <v>0</v>
      </c>
      <c r="J8" s="60">
        <f>กรอกข้อมูล!I46</f>
        <v>0</v>
      </c>
      <c r="K8" s="60">
        <f>กรอกข้อมูล!J46</f>
        <v>0</v>
      </c>
      <c r="L8" s="60">
        <f>กรอกข้อมูล!K46</f>
        <v>0</v>
      </c>
      <c r="M8" s="32" t="e">
        <f>ROUNDUP((((E8*E7)+(F8*F7)+(G8*G7)+(H8*H7)+(I8*I7)+(J8*J7)+(K8*K7)+(L8*L7))/D8),2)</f>
        <v>#DIV/0!</v>
      </c>
      <c r="N8" s="32" t="e">
        <f t="shared" ref="N8:N16" si="0">SQRT(((E8*((0-M8)^2))+(F8*((1-M8)^2))+(G8*((1.5-M8)^2))+(H8*((2-M8)^2))+(I8*((2.5-M8)^2))+(J8*((3-M8)^2))+(K8*((3.5-M8)^2))+(L8*((4-M8)^2)))/D8)</f>
        <v>#DIV/0!</v>
      </c>
    </row>
    <row r="9" spans="2:14" ht="42.75" customHeight="1" x14ac:dyDescent="0.25">
      <c r="B9" s="63" t="str">
        <f>"ค1"&amp;กรอกข้อมูล!J33&amp;"101"</f>
        <v>ค1101</v>
      </c>
      <c r="C9" s="64" t="s">
        <v>10</v>
      </c>
      <c r="D9" s="60">
        <f>SUM(กรอกข้อมูล!$G$37:$G$40)</f>
        <v>0</v>
      </c>
      <c r="E9" s="60">
        <f>กรอกข้อมูล!D47</f>
        <v>0</v>
      </c>
      <c r="F9" s="60">
        <f>กรอกข้อมูล!E47</f>
        <v>0</v>
      </c>
      <c r="G9" s="60">
        <f>กรอกข้อมูล!F47</f>
        <v>0</v>
      </c>
      <c r="H9" s="60">
        <f>กรอกข้อมูล!G47</f>
        <v>0</v>
      </c>
      <c r="I9" s="60">
        <f>กรอกข้อมูล!H47</f>
        <v>0</v>
      </c>
      <c r="J9" s="60">
        <f>กรอกข้อมูล!I47</f>
        <v>0</v>
      </c>
      <c r="K9" s="60">
        <f>กรอกข้อมูล!J47</f>
        <v>0</v>
      </c>
      <c r="L9" s="60">
        <f>กรอกข้อมูล!K47</f>
        <v>0</v>
      </c>
      <c r="M9" s="32" t="e">
        <f>ROUNDUP((((E9*E7)+(F9*F7)+(G9*G7)+(H9*H7)+(I9*I7)+(J9*J7)+(K9*K7)+(L9*L7))/D9),2)</f>
        <v>#DIV/0!</v>
      </c>
      <c r="N9" s="32" t="e">
        <f t="shared" si="0"/>
        <v>#DIV/0!</v>
      </c>
    </row>
    <row r="10" spans="2:14" ht="42.75" customHeight="1" x14ac:dyDescent="0.25">
      <c r="B10" s="63" t="str">
        <f>"ว1"&amp;กรอกข้อมูล!J33&amp;"101"</f>
        <v>ว1101</v>
      </c>
      <c r="C10" s="64" t="s">
        <v>11</v>
      </c>
      <c r="D10" s="60">
        <f>SUM(กรอกข้อมูล!$G$37:$G$40)</f>
        <v>0</v>
      </c>
      <c r="E10" s="60">
        <f>กรอกข้อมูล!D48</f>
        <v>0</v>
      </c>
      <c r="F10" s="60">
        <f>กรอกข้อมูล!E48</f>
        <v>0</v>
      </c>
      <c r="G10" s="60">
        <f>กรอกข้อมูล!F48</f>
        <v>0</v>
      </c>
      <c r="H10" s="60">
        <f>กรอกข้อมูล!G48</f>
        <v>0</v>
      </c>
      <c r="I10" s="60">
        <f>กรอกข้อมูล!H48</f>
        <v>0</v>
      </c>
      <c r="J10" s="60">
        <f>กรอกข้อมูล!I48</f>
        <v>0</v>
      </c>
      <c r="K10" s="60">
        <f>กรอกข้อมูล!J48</f>
        <v>0</v>
      </c>
      <c r="L10" s="60">
        <f>กรอกข้อมูล!K48</f>
        <v>0</v>
      </c>
      <c r="M10" s="32" t="e">
        <f>ROUNDUP((((E10*E7)+(F10*F7)+(G10*G7)+(H10*H7)+(I10*I7)+(J10*J7)+(K10*K7)+(L10*L7))/D10),2)</f>
        <v>#DIV/0!</v>
      </c>
      <c r="N10" s="32" t="e">
        <f t="shared" si="0"/>
        <v>#DIV/0!</v>
      </c>
    </row>
    <row r="11" spans="2:14" ht="42.75" customHeight="1" x14ac:dyDescent="0.25">
      <c r="B11" s="63" t="str">
        <f>"ส1"&amp;กรอกข้อมูล!J33&amp;"101"</f>
        <v>ส1101</v>
      </c>
      <c r="C11" s="64" t="s">
        <v>22</v>
      </c>
      <c r="D11" s="60">
        <f>SUM(กรอกข้อมูล!$G$37:$G$40)</f>
        <v>0</v>
      </c>
      <c r="E11" s="60">
        <f>กรอกข้อมูล!D49</f>
        <v>0</v>
      </c>
      <c r="F11" s="60">
        <f>กรอกข้อมูล!E49</f>
        <v>0</v>
      </c>
      <c r="G11" s="60">
        <f>กรอกข้อมูล!F49</f>
        <v>0</v>
      </c>
      <c r="H11" s="60">
        <f>กรอกข้อมูล!G49</f>
        <v>0</v>
      </c>
      <c r="I11" s="60">
        <f>กรอกข้อมูล!H49</f>
        <v>0</v>
      </c>
      <c r="J11" s="60">
        <f>กรอกข้อมูล!I49</f>
        <v>0</v>
      </c>
      <c r="K11" s="60">
        <f>กรอกข้อมูล!J49</f>
        <v>0</v>
      </c>
      <c r="L11" s="60">
        <f>กรอกข้อมูล!K49</f>
        <v>0</v>
      </c>
      <c r="M11" s="32" t="e">
        <f>ROUNDUP((((E11*E7)+(F11*F7)+(G11*G7)+(H11*H7)+(I11*I7)+(J11*J7)+(K11*K7)+(L11*L7))/D11),2)</f>
        <v>#DIV/0!</v>
      </c>
      <c r="N11" s="32" t="e">
        <f t="shared" si="0"/>
        <v>#DIV/0!</v>
      </c>
    </row>
    <row r="12" spans="2:14" ht="42.75" customHeight="1" x14ac:dyDescent="0.25">
      <c r="B12" s="63" t="str">
        <f>"ส1"&amp;กรอกข้อมูล!J33&amp;"102"</f>
        <v>ส1102</v>
      </c>
      <c r="C12" s="64" t="s">
        <v>13</v>
      </c>
      <c r="D12" s="60">
        <f>SUM(กรอกข้อมูล!$G$37:$G$40)</f>
        <v>0</v>
      </c>
      <c r="E12" s="60">
        <f>กรอกข้อมูล!D50</f>
        <v>0</v>
      </c>
      <c r="F12" s="60">
        <f>กรอกข้อมูล!E50</f>
        <v>0</v>
      </c>
      <c r="G12" s="60">
        <f>กรอกข้อมูล!F50</f>
        <v>0</v>
      </c>
      <c r="H12" s="60">
        <f>กรอกข้อมูล!G50</f>
        <v>0</v>
      </c>
      <c r="I12" s="60">
        <f>กรอกข้อมูล!H50</f>
        <v>0</v>
      </c>
      <c r="J12" s="60">
        <f>กรอกข้อมูล!I50</f>
        <v>0</v>
      </c>
      <c r="K12" s="60">
        <f>กรอกข้อมูล!J50</f>
        <v>0</v>
      </c>
      <c r="L12" s="60">
        <f>กรอกข้อมูล!K50</f>
        <v>0</v>
      </c>
      <c r="M12" s="32" t="e">
        <f>ROUNDUP((((E12*E7)+(F12*F7)+(G12*G7)+(H12*H7)+(I12*I7)+(J12*J7)+(K12*K7)+(L12*L7))/D12),2)</f>
        <v>#DIV/0!</v>
      </c>
      <c r="N12" s="32" t="e">
        <f t="shared" si="0"/>
        <v>#DIV/0!</v>
      </c>
    </row>
    <row r="13" spans="2:14" ht="42.75" customHeight="1" x14ac:dyDescent="0.25">
      <c r="B13" s="63" t="str">
        <f>"พ1"&amp;กรอกข้อมูล!J33&amp;"101"</f>
        <v>พ1101</v>
      </c>
      <c r="C13" s="64" t="s">
        <v>23</v>
      </c>
      <c r="D13" s="60">
        <f>SUM(กรอกข้อมูล!$G$37:$G$40)</f>
        <v>0</v>
      </c>
      <c r="E13" s="60">
        <f>กรอกข้อมูล!D51</f>
        <v>0</v>
      </c>
      <c r="F13" s="60">
        <f>กรอกข้อมูล!E51</f>
        <v>0</v>
      </c>
      <c r="G13" s="60">
        <f>กรอกข้อมูล!F51</f>
        <v>0</v>
      </c>
      <c r="H13" s="60">
        <f>กรอกข้อมูล!G51</f>
        <v>0</v>
      </c>
      <c r="I13" s="60">
        <f>กรอกข้อมูล!H51</f>
        <v>0</v>
      </c>
      <c r="J13" s="60">
        <f>กรอกข้อมูล!I51</f>
        <v>0</v>
      </c>
      <c r="K13" s="60">
        <f>กรอกข้อมูล!J51</f>
        <v>0</v>
      </c>
      <c r="L13" s="60">
        <f>กรอกข้อมูล!K51</f>
        <v>0</v>
      </c>
      <c r="M13" s="32" t="e">
        <f>ROUNDUP((((E13*E7)+(F13*F7)+(G13*G7)+(H13*H7)+(I13*I7)+(J13*J7)+(K13*K7)+(L13*L7))/D13),2)</f>
        <v>#DIV/0!</v>
      </c>
      <c r="N13" s="32" t="e">
        <f t="shared" si="0"/>
        <v>#DIV/0!</v>
      </c>
    </row>
    <row r="14" spans="2:14" ht="42.75" customHeight="1" x14ac:dyDescent="0.25">
      <c r="B14" s="63" t="str">
        <f>"ศ1"&amp;กรอกข้อมูล!J33&amp;"101"</f>
        <v>ศ1101</v>
      </c>
      <c r="C14" s="64" t="s">
        <v>15</v>
      </c>
      <c r="D14" s="60">
        <f>SUM(กรอกข้อมูล!$G$37:$G$40)</f>
        <v>0</v>
      </c>
      <c r="E14" s="60">
        <f>กรอกข้อมูล!D52</f>
        <v>0</v>
      </c>
      <c r="F14" s="60">
        <f>กรอกข้อมูล!E52</f>
        <v>0</v>
      </c>
      <c r="G14" s="60">
        <f>กรอกข้อมูล!F52</f>
        <v>0</v>
      </c>
      <c r="H14" s="60">
        <f>กรอกข้อมูล!G52</f>
        <v>0</v>
      </c>
      <c r="I14" s="60">
        <f>กรอกข้อมูล!H52</f>
        <v>0</v>
      </c>
      <c r="J14" s="60">
        <f>กรอกข้อมูล!I52</f>
        <v>0</v>
      </c>
      <c r="K14" s="60">
        <f>กรอกข้อมูล!J52</f>
        <v>0</v>
      </c>
      <c r="L14" s="60">
        <f>กรอกข้อมูล!K52</f>
        <v>0</v>
      </c>
      <c r="M14" s="32" t="e">
        <f>ROUNDUP((((E14*E7)+(F14*F7)+(G14*G7)+(H14*H7)+(I14*I7)+(J14*J7)+(K14*K7)+(L14*L7))/D14),2)</f>
        <v>#DIV/0!</v>
      </c>
      <c r="N14" s="32" t="e">
        <f t="shared" si="0"/>
        <v>#DIV/0!</v>
      </c>
    </row>
    <row r="15" spans="2:14" ht="42.75" customHeight="1" x14ac:dyDescent="0.25">
      <c r="B15" s="63" t="str">
        <f>"ง1"&amp;กรอกข้อมูล!J33&amp;"101"</f>
        <v>ง1101</v>
      </c>
      <c r="C15" s="64" t="s">
        <v>130</v>
      </c>
      <c r="D15" s="60">
        <f>SUM(กรอกข้อมูล!$G$37:$G$40)</f>
        <v>0</v>
      </c>
      <c r="E15" s="60">
        <f>กรอกข้อมูล!D53</f>
        <v>0</v>
      </c>
      <c r="F15" s="60">
        <f>กรอกข้อมูล!E53</f>
        <v>0</v>
      </c>
      <c r="G15" s="60">
        <f>กรอกข้อมูล!F53</f>
        <v>0</v>
      </c>
      <c r="H15" s="60">
        <f>กรอกข้อมูล!G53</f>
        <v>0</v>
      </c>
      <c r="I15" s="60">
        <f>กรอกข้อมูล!H53</f>
        <v>0</v>
      </c>
      <c r="J15" s="60">
        <f>กรอกข้อมูล!I53</f>
        <v>0</v>
      </c>
      <c r="K15" s="60">
        <f>กรอกข้อมูล!J53</f>
        <v>0</v>
      </c>
      <c r="L15" s="60">
        <f>กรอกข้อมูล!K53</f>
        <v>0</v>
      </c>
      <c r="M15" s="32" t="e">
        <f>ROUNDUP((((E15*E7)+(F15*F7)+(G15*G7)+(H15*H7)+(I15*I7)+(J15*J7)+(K15*K7)+(L15*L7))/D15),2)</f>
        <v>#DIV/0!</v>
      </c>
      <c r="N15" s="32" t="e">
        <f t="shared" si="0"/>
        <v>#DIV/0!</v>
      </c>
    </row>
    <row r="16" spans="2:14" ht="42.75" customHeight="1" x14ac:dyDescent="0.25">
      <c r="B16" s="63" t="str">
        <f>"อ1"&amp;กรอกข้อมูล!J33&amp;"101"</f>
        <v>อ1101</v>
      </c>
      <c r="C16" s="64" t="s">
        <v>24</v>
      </c>
      <c r="D16" s="60">
        <f>SUM(กรอกข้อมูล!$G$37:$G$40)</f>
        <v>0</v>
      </c>
      <c r="E16" s="60">
        <f>กรอกข้อมูล!D54</f>
        <v>0</v>
      </c>
      <c r="F16" s="60">
        <f>กรอกข้อมูล!E54</f>
        <v>0</v>
      </c>
      <c r="G16" s="60">
        <f>กรอกข้อมูล!F54</f>
        <v>0</v>
      </c>
      <c r="H16" s="60">
        <f>กรอกข้อมูล!G54</f>
        <v>0</v>
      </c>
      <c r="I16" s="60">
        <f>กรอกข้อมูล!H54</f>
        <v>0</v>
      </c>
      <c r="J16" s="60">
        <f>กรอกข้อมูล!I54</f>
        <v>0</v>
      </c>
      <c r="K16" s="60">
        <f>กรอกข้อมูล!J54</f>
        <v>0</v>
      </c>
      <c r="L16" s="60">
        <f>กรอกข้อมูล!K54</f>
        <v>0</v>
      </c>
      <c r="M16" s="32" t="e">
        <f>ROUNDUP((((E16*E7)+(F16*F7)+(G16*G7)+(H16*H7)+(I16*I7)+(J16*J7)+(K16*K7)+(L16*L7))/D16),2)</f>
        <v>#DIV/0!</v>
      </c>
      <c r="N16" s="32" t="e">
        <f t="shared" si="0"/>
        <v>#DIV/0!</v>
      </c>
    </row>
    <row r="17" spans="2:18" ht="42.75" customHeight="1" x14ac:dyDescent="0.25">
      <c r="B17" s="210" t="s">
        <v>25</v>
      </c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2"/>
    </row>
    <row r="18" spans="2:18" ht="42.75" customHeight="1" x14ac:dyDescent="0.25">
      <c r="B18" s="63" t="b">
        <f>IF(กรอกข้อมูล!J33=6,"ท1"&amp;กรอกข้อมูล!J33&amp;"201",IF(กรอกข้อมูล!J33=5,"ท1"&amp;กรอกข้อมูล!J33&amp;"201",IF(กรอกข้อมูล!J33=4,"ท1"&amp;กรอกข้อมูล!J33&amp;"201",IF(กรอกข้อมูล!J33=3,"ท1"&amp;กรอกข้อมูล!J33&amp;"201",IF(กรอกข้อมูล!J33=2,"ท1"&amp;กรอกข้อมูล!J33&amp;"201",IF(กรอกข้อมูล!J33=1,"ท1"&amp;กรอกข้อมูล!J33&amp;"201"))))))</f>
        <v>0</v>
      </c>
      <c r="C18" s="81" t="s">
        <v>168</v>
      </c>
      <c r="D18" s="60">
        <f>SUM(กรอกข้อมูล!$G$37:$G$40)</f>
        <v>0</v>
      </c>
      <c r="E18" s="60">
        <f>กรอกข้อมูล!D55</f>
        <v>0</v>
      </c>
      <c r="F18" s="60">
        <f>กรอกข้อมูล!E55</f>
        <v>0</v>
      </c>
      <c r="G18" s="60">
        <f>กรอกข้อมูล!F55</f>
        <v>0</v>
      </c>
      <c r="H18" s="60">
        <f>กรอกข้อมูล!G55</f>
        <v>0</v>
      </c>
      <c r="I18" s="60">
        <f>กรอกข้อมูล!H55</f>
        <v>0</v>
      </c>
      <c r="J18" s="60">
        <f>กรอกข้อมูล!I55</f>
        <v>0</v>
      </c>
      <c r="K18" s="60">
        <f>กรอกข้อมูล!J55</f>
        <v>0</v>
      </c>
      <c r="L18" s="60">
        <f>กรอกข้อมูล!K55</f>
        <v>0</v>
      </c>
      <c r="M18" s="32" t="e">
        <f>ROUNDUP((((E18*E7)+(F18*F7)+(G18*G7)+(H18*H7)+(I18*I7)+(J18*J7)+(K18*K7)+(L18*L7))/D18),2)</f>
        <v>#DIV/0!</v>
      </c>
      <c r="N18" s="32" t="e">
        <f>SQRT(((E18*((0-M18)^2))+(F18*((1-M18)^2))+(G18*((1.5-M18)^2))+(H18*((2-M18)^2))+(I18*((2.5-M18)^2))+(J18*((3-M18)^2))+(K18*((3.5-M18)^2))+(L18*((4-M18)^2)))/D18)</f>
        <v>#DIV/0!</v>
      </c>
      <c r="R18" s="9"/>
    </row>
    <row r="19" spans="2:18" ht="42.75" customHeight="1" x14ac:dyDescent="0.25">
      <c r="B19" s="138" t="str">
        <f>IF(กรอกข้อมูล!J33=3,"พ1"&amp;กรอกข้อมูล!J33&amp;"201",IF(กรอกข้อมูล!J33=2,"พ1"&amp;กรอกข้อมูล!J33&amp;"201","พ1"&amp;กรอกข้อมูล!J33&amp;"201"))</f>
        <v>พ1201</v>
      </c>
      <c r="C19" s="139" t="str">
        <f>IF(B19="พ11201","พลศึกษา 1",IF(B19="พ12201","พลศึกษา 2","พลศึกษา 3"))</f>
        <v>พลศึกษา 3</v>
      </c>
      <c r="D19" s="60">
        <f>SUM(กรอกข้อมูล!$G$37:$G$40)</f>
        <v>0</v>
      </c>
      <c r="E19" s="60">
        <f>กรอกข้อมูล!D56</f>
        <v>0</v>
      </c>
      <c r="F19" s="60">
        <f>กรอกข้อมูล!E56</f>
        <v>0</v>
      </c>
      <c r="G19" s="60">
        <f>กรอกข้อมูล!F56</f>
        <v>0</v>
      </c>
      <c r="H19" s="60">
        <f>กรอกข้อมูล!G56</f>
        <v>0</v>
      </c>
      <c r="I19" s="60">
        <f>กรอกข้อมูล!H56</f>
        <v>0</v>
      </c>
      <c r="J19" s="60">
        <f>กรอกข้อมูล!I56</f>
        <v>0</v>
      </c>
      <c r="K19" s="60">
        <f>กรอกข้อมูล!J56</f>
        <v>0</v>
      </c>
      <c r="L19" s="60">
        <f>กรอกข้อมูล!K56</f>
        <v>0</v>
      </c>
      <c r="M19" s="32" t="e">
        <f>ROUNDUP((((E19*E7)+(F19*F7)+(G19*G7)+(H19*H7)+(I19*I7)+(J19*J7)+(K19*K7)+(L19*L7))/D19),2)</f>
        <v>#DIV/0!</v>
      </c>
      <c r="N19" s="32" t="e">
        <f>SQRT(((E19*((0-M19)^2))+(F19*((1-M19)^2))+(G19*((1.5-M19)^2))+(H19*((2-M19)^2))+(I19*((2.5-M19)^2))+(J19*((3-M19)^2))+(K19*((3.5-M19)^2))+(L19*((4-M19)^2)))/D19)</f>
        <v>#DIV/0!</v>
      </c>
    </row>
    <row r="20" spans="2:18" ht="42.75" customHeight="1" x14ac:dyDescent="0.35">
      <c r="B20" s="26"/>
      <c r="C20" s="31"/>
      <c r="D20" s="34"/>
      <c r="E20" s="35"/>
      <c r="F20" s="35"/>
      <c r="G20" s="35"/>
      <c r="H20" s="35"/>
      <c r="I20" s="35"/>
      <c r="J20" s="35"/>
      <c r="K20" s="35"/>
      <c r="L20" s="35"/>
      <c r="M20" s="33"/>
      <c r="N20" s="32"/>
    </row>
    <row r="21" spans="2:18" ht="42.75" customHeight="1" x14ac:dyDescent="0.35">
      <c r="B21" s="26"/>
      <c r="C21" s="30"/>
      <c r="D21" s="34"/>
      <c r="E21" s="35"/>
      <c r="F21" s="35"/>
      <c r="G21" s="35"/>
      <c r="H21" s="35"/>
      <c r="I21" s="35"/>
      <c r="J21" s="35"/>
      <c r="K21" s="35"/>
      <c r="L21" s="35"/>
      <c r="M21" s="33"/>
      <c r="N21" s="32"/>
    </row>
    <row r="22" spans="2:18" ht="42.75" customHeight="1" x14ac:dyDescent="0.25">
      <c r="B22" s="26"/>
      <c r="C22" s="65" t="s">
        <v>26</v>
      </c>
      <c r="D22" s="34"/>
      <c r="E22" s="60">
        <f t="shared" ref="E22:L22" si="1">SUM(E8:E16,E18:E19)</f>
        <v>0</v>
      </c>
      <c r="F22" s="60">
        <f t="shared" si="1"/>
        <v>0</v>
      </c>
      <c r="G22" s="60">
        <f t="shared" si="1"/>
        <v>0</v>
      </c>
      <c r="H22" s="60">
        <f t="shared" si="1"/>
        <v>0</v>
      </c>
      <c r="I22" s="60">
        <f t="shared" si="1"/>
        <v>0</v>
      </c>
      <c r="J22" s="60">
        <f t="shared" si="1"/>
        <v>0</v>
      </c>
      <c r="K22" s="60">
        <f t="shared" si="1"/>
        <v>0</v>
      </c>
      <c r="L22" s="60">
        <f t="shared" si="1"/>
        <v>0</v>
      </c>
      <c r="M22" s="32" t="e">
        <f>ROUNDUP((((E22*E7)+(F22*F7)+(G22*G7)+(H22*H7)+(I22*I7)+(J22*J7)+(K22*K7)+(L22*L7))/(SUM(D8:D16,D18:D19))),2)</f>
        <v>#DIV/0!</v>
      </c>
      <c r="N22" s="32" t="e">
        <f>SQRT(((E22*((0-M22)^2))+(F22*((1-M22)^2))+(G22*((1.5-M22)^2))+(H22*((2-M22)^2))+(I22*((2.5-M22)^2))+(J22*((3-M22)^2))+(K22*((3.5-M22)^2))+(L22*((4-M22)^2)))/(SUM(D8:D16,D18:D19)))</f>
        <v>#DIV/0!</v>
      </c>
    </row>
    <row r="23" spans="2:18" ht="42.75" customHeight="1" x14ac:dyDescent="0.25">
      <c r="B23" s="26"/>
      <c r="C23" s="65" t="s">
        <v>8</v>
      </c>
      <c r="D23" s="30"/>
      <c r="E23" s="59" t="e">
        <f>(E22*100)/(SUM(D8:D16,D18:D19))</f>
        <v>#DIV/0!</v>
      </c>
      <c r="F23" s="59" t="e">
        <f>(F22*100)/(SUM(D8:D16,D18:D19))</f>
        <v>#DIV/0!</v>
      </c>
      <c r="G23" s="59" t="e">
        <f>(G22*100)/(SUM(D8:D16,D18:D19))</f>
        <v>#DIV/0!</v>
      </c>
      <c r="H23" s="59" t="e">
        <f>(H22*100)/(SUM(D8:D16,D18:D19))</f>
        <v>#DIV/0!</v>
      </c>
      <c r="I23" s="59" t="e">
        <f>(I22*100)/(SUM(D8:D16,D18:D19))</f>
        <v>#DIV/0!</v>
      </c>
      <c r="J23" s="59" t="e">
        <f>(J22*100)/(SUM(D8:D16,D18:D19))</f>
        <v>#DIV/0!</v>
      </c>
      <c r="K23" s="59" t="e">
        <f>(K22*100)/(SUM(D8:D16,D18:D19))</f>
        <v>#DIV/0!</v>
      </c>
      <c r="L23" s="59" t="e">
        <f>(L22*100)/(SUM(D8:D16,D18:D19))</f>
        <v>#DIV/0!</v>
      </c>
      <c r="M23" s="32"/>
      <c r="N23" s="30"/>
    </row>
    <row r="24" spans="2:18" ht="42.75" customHeight="1" x14ac:dyDescent="0.25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</row>
    <row r="25" spans="2:18" ht="42.75" customHeight="1" x14ac:dyDescent="0.25"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</row>
    <row r="26" spans="2:18" ht="42.75" customHeight="1" x14ac:dyDescent="0.65">
      <c r="C26" s="29"/>
      <c r="D26" s="66" t="s">
        <v>87</v>
      </c>
      <c r="E26" s="203" t="s">
        <v>80</v>
      </c>
      <c r="F26" s="203"/>
      <c r="G26" s="203"/>
      <c r="H26" s="203"/>
      <c r="I26" s="67" t="s">
        <v>79</v>
      </c>
      <c r="J26" s="37"/>
      <c r="K26" s="37"/>
      <c r="L26" s="29"/>
      <c r="M26" s="29"/>
      <c r="N26" s="29"/>
    </row>
    <row r="27" spans="2:18" ht="42.75" customHeight="1" x14ac:dyDescent="0.65">
      <c r="C27" s="29"/>
      <c r="D27" s="36"/>
      <c r="E27" s="202" t="str">
        <f>"("&amp;กรอกข้อมูล!D34&amp;")"</f>
        <v>()</v>
      </c>
      <c r="F27" s="202"/>
      <c r="G27" s="202"/>
      <c r="H27" s="202"/>
      <c r="I27" s="37"/>
      <c r="J27" s="38"/>
      <c r="K27" s="37"/>
      <c r="L27" s="29"/>
      <c r="M27" s="29"/>
      <c r="N27" s="29"/>
    </row>
  </sheetData>
  <sheetProtection algorithmName="SHA-512" hashValue="Tl2l2Pd2BHRaDXuwlg7gaH8eUjxp77GgT0qY+FOqA0X++jt/7ZvWXABntc+OvkUdETVru7xOx6sEUd05cybKKQ==" saltValue="ANRPjqnAzL7Sup82pSMQUg==" spinCount="100000" sheet="1" selectLockedCells="1"/>
  <mergeCells count="10">
    <mergeCell ref="E27:H27"/>
    <mergeCell ref="E26:H26"/>
    <mergeCell ref="B2:N2"/>
    <mergeCell ref="B3:N3"/>
    <mergeCell ref="E6:L6"/>
    <mergeCell ref="N6:N7"/>
    <mergeCell ref="B17:N17"/>
    <mergeCell ref="B6:B7"/>
    <mergeCell ref="C6:C7"/>
    <mergeCell ref="D6:D7"/>
  </mergeCells>
  <printOptions horizontalCentered="1"/>
  <pageMargins left="0.70866141732283472" right="0.39370078740157483" top="0.74803149606299213" bottom="0.74803149606299213" header="0.31496062992125984" footer="0.31496062992125984"/>
  <pageSetup paperSize="9" scale="65" orientation="portrait" horizontalDpi="4294967293" verticalDpi="1200" r:id="rId1"/>
  <drawing r:id="rId2"/>
  <legacyDrawing r:id="rId3"/>
  <oleObjects>
    <mc:AlternateContent xmlns:mc="http://schemas.openxmlformats.org/markup-compatibility/2006">
      <mc:Choice Requires="x14">
        <oleObject progId="Equation.3" shapeId="2055" r:id="rId4">
          <objectPr defaultSize="0" r:id="rId5">
            <anchor moveWithCells="1">
              <from>
                <xdr:col>12</xdr:col>
                <xdr:colOff>152400</xdr:colOff>
                <xdr:row>5</xdr:row>
                <xdr:rowOff>371475</xdr:rowOff>
              </from>
              <to>
                <xdr:col>12</xdr:col>
                <xdr:colOff>323850</xdr:colOff>
                <xdr:row>6</xdr:row>
                <xdr:rowOff>114300</xdr:rowOff>
              </to>
            </anchor>
          </objectPr>
        </oleObject>
      </mc:Choice>
      <mc:Fallback>
        <oleObject progId="Equation.3" shapeId="2055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N32"/>
  <sheetViews>
    <sheetView view="pageBreakPreview" topLeftCell="A10" zoomScale="106" zoomScaleNormal="68" zoomScaleSheetLayoutView="106" workbookViewId="0">
      <selection activeCell="O1" sqref="O1"/>
    </sheetView>
  </sheetViews>
  <sheetFormatPr defaultRowHeight="15" x14ac:dyDescent="0.25"/>
  <sheetData>
    <row r="2" spans="4:14" ht="23.25" x14ac:dyDescent="0.25">
      <c r="D2" s="219" t="s">
        <v>118</v>
      </c>
      <c r="E2" s="219"/>
      <c r="F2" s="219"/>
      <c r="G2" s="219"/>
      <c r="H2" s="219"/>
      <c r="I2" s="219"/>
      <c r="J2" s="219"/>
      <c r="K2" s="219"/>
      <c r="L2" s="219"/>
      <c r="M2" s="219"/>
      <c r="N2" s="219"/>
    </row>
    <row r="3" spans="4:14" ht="33" customHeight="1" x14ac:dyDescent="0.25">
      <c r="D3" s="219" t="str">
        <f>"ตามระดับผลการเรียนรายวิชา "&amp;กรอกข้อมูล!F12&amp;"  ชั้นประถมศึกษาปีที่ "&amp;กรอกข้อมูล!C6&amp;""</f>
        <v xml:space="preserve">ตามระดับผลการเรียนรายวิชา   ชั้นประถมศึกษาปีที่ </v>
      </c>
      <c r="E3" s="219"/>
      <c r="F3" s="219"/>
      <c r="G3" s="219"/>
      <c r="H3" s="219"/>
      <c r="I3" s="219"/>
      <c r="J3" s="219"/>
      <c r="K3" s="219"/>
      <c r="L3" s="219"/>
      <c r="M3" s="219"/>
      <c r="N3" s="219"/>
    </row>
    <row r="29" spans="3:13" ht="23.25" x14ac:dyDescent="0.25">
      <c r="C29" s="85" t="s">
        <v>28</v>
      </c>
    </row>
    <row r="30" spans="3:13" ht="23.25" x14ac:dyDescent="0.35">
      <c r="D30" s="55">
        <f>กรอกข้อมูล!D14</f>
        <v>0</v>
      </c>
      <c r="G30" s="55" t="str">
        <f>IF(กรอกข้อมูล!D15=กรอกข้อมูล!D14,"",กรอกข้อมูล!D15)</f>
        <v/>
      </c>
      <c r="J30" s="55" t="str">
        <f>IF(กรอกข้อมูล!D16=กรอกข้อมูล!D14,"",กรอกข้อมูล!D16)</f>
        <v/>
      </c>
      <c r="M30" s="55" t="str">
        <f>IF(กรอกข้อมูล!D17="","",IF(กรอกข้อมูล!D17=กรอกข้อมูล!D14,"",IF(กรอกข้อมูล!D17=กรอกข้อมูล!D15,"",IF(กรอกข้อมูล!D17=กรอกข้อมูล!D16,"",กรอกข้อมูล!D17))))</f>
        <v/>
      </c>
    </row>
    <row r="31" spans="3:13" ht="19.5" customHeight="1" x14ac:dyDescent="0.25"/>
    <row r="32" spans="3:13" ht="21" x14ac:dyDescent="0.25">
      <c r="C32" s="86"/>
      <c r="F32" s="86"/>
      <c r="I32" s="86"/>
      <c r="L32" s="86"/>
    </row>
  </sheetData>
  <sheetProtection algorithmName="SHA-512" hashValue="23NuqgTWuwbxqnHyHMu5csd5tTT+Qc3pnphFndMVQFIq3uXm3tD4M8/PtJ527kdut6T2LkE18EyjE6hbQvZuqQ==" saltValue="Ga3wLB5Bebyg6MEyIc6irA==" spinCount="100000" sheet="1" objects="1" scenarios="1" selectLockedCells="1"/>
  <mergeCells count="2">
    <mergeCell ref="D2:N2"/>
    <mergeCell ref="D3:N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Y35"/>
  <sheetViews>
    <sheetView zoomScaleNormal="100" zoomScaleSheetLayoutView="70" workbookViewId="0">
      <selection activeCell="M1" sqref="M1"/>
    </sheetView>
  </sheetViews>
  <sheetFormatPr defaultRowHeight="15" x14ac:dyDescent="0.25"/>
  <cols>
    <col min="1" max="1" width="8.7109375" customWidth="1"/>
    <col min="2" max="2" width="6.28515625" customWidth="1"/>
    <col min="3" max="3" width="23.7109375" customWidth="1"/>
    <col min="4" max="4" width="8.140625" customWidth="1"/>
    <col min="5" max="14" width="7.140625" customWidth="1"/>
    <col min="15" max="15" width="5.28515625" customWidth="1"/>
    <col min="16" max="16" width="4.42578125" customWidth="1"/>
    <col min="17" max="17" width="6.28515625" customWidth="1"/>
    <col min="18" max="21" width="7.140625" customWidth="1"/>
    <col min="22" max="22" width="9.140625" customWidth="1"/>
    <col min="23" max="23" width="8.5703125" customWidth="1"/>
  </cols>
  <sheetData>
    <row r="1" spans="2:25" ht="30.75" customHeight="1" x14ac:dyDescent="0.25"/>
    <row r="2" spans="2:25" ht="26.25" x14ac:dyDescent="0.25">
      <c r="B2" s="224" t="str">
        <f>"สรุปผลการเรียนกลุ่มสาระการเรียนรู้"&amp;กรอกข้อมูล!C12</f>
        <v>สรุปผลการเรียนกลุ่มสาระการเรียนรู้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10"/>
      <c r="P2" s="10"/>
      <c r="Q2" s="10"/>
    </row>
    <row r="3" spans="2:25" ht="25.5" customHeight="1" x14ac:dyDescent="0.25">
      <c r="B3" s="224" t="str">
        <f>"วิชา"&amp;" "&amp;กรอกข้อมูล!F12&amp;" "&amp;"ระดับชั้นประถมศึกษาปีที่"&amp;" "&amp;กรอกข้อมูล!C6&amp;" "&amp;"ปีการศึกษา"&amp;" "&amp;กรอกข้อมูล!M6</f>
        <v xml:space="preserve">วิชา  ระดับชั้นประถมศึกษาปีที่  ปีการศึกษา 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10"/>
      <c r="P3" s="10"/>
      <c r="Q3" s="10"/>
    </row>
    <row r="4" spans="2:25" ht="27.75" customHeight="1" x14ac:dyDescent="0.25"/>
    <row r="5" spans="2:25" ht="27.75" customHeight="1" x14ac:dyDescent="0.25">
      <c r="R5" s="11"/>
      <c r="S5" s="11"/>
      <c r="T5" s="11"/>
      <c r="U5" s="11"/>
      <c r="V5" s="12"/>
      <c r="W5" s="12"/>
    </row>
    <row r="6" spans="2:25" ht="24" customHeight="1" x14ac:dyDescent="0.3">
      <c r="B6" s="225" t="s">
        <v>27</v>
      </c>
      <c r="C6" s="225" t="s">
        <v>28</v>
      </c>
      <c r="D6" s="230" t="s">
        <v>19</v>
      </c>
      <c r="E6" s="227" t="s">
        <v>20</v>
      </c>
      <c r="F6" s="228"/>
      <c r="G6" s="228"/>
      <c r="H6" s="228"/>
      <c r="I6" s="228"/>
      <c r="J6" s="228"/>
      <c r="K6" s="228"/>
      <c r="L6" s="229"/>
      <c r="M6" s="112"/>
      <c r="N6" s="225" t="s">
        <v>21</v>
      </c>
      <c r="O6" s="13"/>
      <c r="S6" s="14"/>
      <c r="U6" s="9"/>
      <c r="V6" s="15"/>
    </row>
    <row r="7" spans="2:25" ht="24" customHeight="1" x14ac:dyDescent="0.25">
      <c r="B7" s="226"/>
      <c r="C7" s="226"/>
      <c r="D7" s="231"/>
      <c r="E7" s="41">
        <v>0</v>
      </c>
      <c r="F7" s="41">
        <v>1</v>
      </c>
      <c r="G7" s="41">
        <v>1.5</v>
      </c>
      <c r="H7" s="41">
        <v>2</v>
      </c>
      <c r="I7" s="41">
        <v>2.5</v>
      </c>
      <c r="J7" s="41">
        <v>3</v>
      </c>
      <c r="K7" s="41">
        <v>3.5</v>
      </c>
      <c r="L7" s="41">
        <v>4</v>
      </c>
      <c r="M7" s="113"/>
      <c r="N7" s="226"/>
      <c r="O7" s="16"/>
      <c r="U7" s="9"/>
      <c r="V7" s="15"/>
    </row>
    <row r="8" spans="2:25" ht="21" x14ac:dyDescent="0.35">
      <c r="B8" s="19" t="str">
        <f>กรอกข้อมูล!D5</f>
        <v>ป./1</v>
      </c>
      <c r="C8" s="71">
        <f>กรอกข้อมูล!D14</f>
        <v>0</v>
      </c>
      <c r="D8" s="61">
        <f>กรอกข้อมูล!D6</f>
        <v>0</v>
      </c>
      <c r="E8" s="42">
        <f>กรอกข้อมูล!D26</f>
        <v>0</v>
      </c>
      <c r="F8" s="42">
        <f>กรอกข้อมูล!E26</f>
        <v>0</v>
      </c>
      <c r="G8" s="42">
        <f>กรอกข้อมูล!F26</f>
        <v>0</v>
      </c>
      <c r="H8" s="42">
        <f>กรอกข้อมูล!G26</f>
        <v>0</v>
      </c>
      <c r="I8" s="42">
        <f>กรอกข้อมูล!H26</f>
        <v>0</v>
      </c>
      <c r="J8" s="42">
        <f>กรอกข้อมูล!I26</f>
        <v>0</v>
      </c>
      <c r="K8" s="42">
        <f>กรอกข้อมูล!J26</f>
        <v>0</v>
      </c>
      <c r="L8" s="42">
        <f>กรอกข้อมูล!K26</f>
        <v>0</v>
      </c>
      <c r="M8" s="8" t="e">
        <f>ROUNDUP((((E8*E7)+(F8*F7)+(G8*G7)+(H8*H7)+(I8*I7)+(J8*J7)+(K8*K7)+(L8*L7))/D8),2)</f>
        <v>#DIV/0!</v>
      </c>
      <c r="N8" s="3" t="e">
        <f>SQRT(((E8*((0-M8)^2))+(F8*((1-M8)^2))+(G8*((1.5-M8)^2))+(H8*((2-M8)^2))+(I8*((2.5-M8)^2))+(J8*((3-M8)^2))+(K8*((3.5-M8)^2))+(L8*((4-M8)^2)))/D8)</f>
        <v>#DIV/0!</v>
      </c>
      <c r="O8" s="16"/>
      <c r="U8" s="9"/>
      <c r="V8" s="15"/>
    </row>
    <row r="9" spans="2:25" ht="21" x14ac:dyDescent="0.35">
      <c r="B9" s="19" t="str">
        <f>กรอกข้อมูล!E5</f>
        <v>ป./2</v>
      </c>
      <c r="C9" s="71">
        <f>กรอกข้อมูล!D15</f>
        <v>0</v>
      </c>
      <c r="D9" s="61">
        <f>กรอกข้อมูล!E6</f>
        <v>0</v>
      </c>
      <c r="E9" s="42">
        <f>กรอกข้อมูล!D27</f>
        <v>0</v>
      </c>
      <c r="F9" s="42">
        <f>กรอกข้อมูล!E27</f>
        <v>0</v>
      </c>
      <c r="G9" s="42">
        <f>กรอกข้อมูล!F27</f>
        <v>0</v>
      </c>
      <c r="H9" s="42">
        <f>กรอกข้อมูล!G27</f>
        <v>0</v>
      </c>
      <c r="I9" s="42">
        <f>กรอกข้อมูล!H27</f>
        <v>0</v>
      </c>
      <c r="J9" s="42">
        <f>กรอกข้อมูล!I27</f>
        <v>0</v>
      </c>
      <c r="K9" s="42">
        <f>กรอกข้อมูล!J27</f>
        <v>0</v>
      </c>
      <c r="L9" s="42">
        <f>กรอกข้อมูล!K27</f>
        <v>0</v>
      </c>
      <c r="M9" s="8" t="e">
        <f>ROUNDUP((((E9*E7)+(F9*F7)+(G9*G7)+(H9*H7)+(I9*I7)+(J9*J7)+(K9*K7)+(L9*L7))/D9),2)</f>
        <v>#DIV/0!</v>
      </c>
      <c r="N9" s="3" t="e">
        <f>SQRT(((E9*((0-M9)^2))+(F9*((1-M9)^2))+(G9*((1.5-M9)^2))+(H9*((2-M9)^2))+(I9*((2.5-M9)^2))+(J9*((3-M9)^2))+(K9*((3.5-M9)^2))+(L9*((4-M9)^2)))/D9)</f>
        <v>#DIV/0!</v>
      </c>
      <c r="O9" s="16"/>
      <c r="U9" s="9"/>
      <c r="V9" s="15"/>
      <c r="W9" s="9"/>
    </row>
    <row r="10" spans="2:25" ht="21" x14ac:dyDescent="0.35">
      <c r="B10" s="19" t="str">
        <f>กรอกข้อมูล!F5</f>
        <v>ป./3</v>
      </c>
      <c r="C10" s="71">
        <f>กรอกข้อมูล!D16</f>
        <v>0</v>
      </c>
      <c r="D10" s="61">
        <f>กรอกข้อมูล!F6</f>
        <v>0</v>
      </c>
      <c r="E10" s="42">
        <f>กรอกข้อมูล!D28</f>
        <v>0</v>
      </c>
      <c r="F10" s="42">
        <f>กรอกข้อมูล!E28</f>
        <v>0</v>
      </c>
      <c r="G10" s="42">
        <f>กรอกข้อมูล!F28</f>
        <v>0</v>
      </c>
      <c r="H10" s="42">
        <f>กรอกข้อมูล!G28</f>
        <v>0</v>
      </c>
      <c r="I10" s="42">
        <f>กรอกข้อมูล!H28</f>
        <v>0</v>
      </c>
      <c r="J10" s="42">
        <f>กรอกข้อมูล!I28</f>
        <v>0</v>
      </c>
      <c r="K10" s="42">
        <f>กรอกข้อมูล!J28</f>
        <v>0</v>
      </c>
      <c r="L10" s="42">
        <f>กรอกข้อมูล!K28</f>
        <v>0</v>
      </c>
      <c r="M10" s="8" t="e">
        <f>ROUNDUP((((E10*E7)+(F10*F7)+(G10*G7)+(H10*H7)+(I10*I7)+(J10*J7)+(K10*K7)+(L10*L7))/D10),2)</f>
        <v>#DIV/0!</v>
      </c>
      <c r="N10" s="3" t="e">
        <f>SQRT(((E10*((0-M10)^2))+(F10*((1-M10)^2))+(G10*((1.5-M10)^2))+(H10*((2-M10)^2))+(I10*((2.5-M10)^2))+(J10*((3-M10)^2))+(K10*((3.5-M10)^2))+(L10*((4-M10)^2)))/D10)</f>
        <v>#DIV/0!</v>
      </c>
      <c r="O10" s="16"/>
      <c r="P10" s="117"/>
      <c r="Q10" s="117"/>
      <c r="R10" s="117"/>
      <c r="S10" s="117"/>
      <c r="T10" s="117"/>
      <c r="U10" s="118"/>
      <c r="V10" s="15"/>
      <c r="W10" s="118"/>
    </row>
    <row r="11" spans="2:25" ht="21" x14ac:dyDescent="0.35">
      <c r="B11" s="19" t="str">
        <f>IF(กรอกข้อมูล!G6="","",กรอกข้อมูล!G5)</f>
        <v/>
      </c>
      <c r="C11" s="71" t="str">
        <f>IF(B11="","",กรอกข้อมูล!D17)</f>
        <v/>
      </c>
      <c r="D11" s="61">
        <f>กรอกข้อมูล!G6</f>
        <v>0</v>
      </c>
      <c r="E11" s="42">
        <f>กรอกข้อมูล!D29</f>
        <v>0</v>
      </c>
      <c r="F11" s="42">
        <f>กรอกข้อมูล!E29</f>
        <v>0</v>
      </c>
      <c r="G11" s="42">
        <f>กรอกข้อมูล!F29</f>
        <v>0</v>
      </c>
      <c r="H11" s="42">
        <f>กรอกข้อมูล!G29</f>
        <v>0</v>
      </c>
      <c r="I11" s="42">
        <f>กรอกข้อมูล!H29</f>
        <v>0</v>
      </c>
      <c r="J11" s="42">
        <f>กรอกข้อมูล!I29</f>
        <v>0</v>
      </c>
      <c r="K11" s="42">
        <f>กรอกข้อมูล!J29</f>
        <v>0</v>
      </c>
      <c r="L11" s="42">
        <f>กรอกข้อมูล!K29</f>
        <v>0</v>
      </c>
      <c r="M11" s="8" t="str">
        <f>IF(B11="","",ROUNDUP((((E11*E7)+(F11*F7)+(G11*G7)+(H11*H7)+(I11*I7)+(J11*J7)+(K11*K7)+(L11*L7))/D11),2))</f>
        <v/>
      </c>
      <c r="N11" s="3" t="str">
        <f>IF(B11="","",SQRT(((E11*((0-M11)^2))+(F11*((1-M11)^2))+(G11*((1.5-M11)^2))+(H11*((2-M11)^2))+(I11*((2.5-M11)^2))+(J11*((3-M11)^2))+(K11*((3.5-M11)^2))+(L11*((4-M11)^2)))/D11))</f>
        <v/>
      </c>
      <c r="O11" s="16"/>
      <c r="P11" s="117"/>
      <c r="Q11" s="117"/>
      <c r="R11" s="117"/>
      <c r="S11" s="117"/>
      <c r="T11" s="117"/>
      <c r="U11" s="118"/>
      <c r="V11" s="15"/>
      <c r="W11" s="118"/>
    </row>
    <row r="12" spans="2:25" ht="21" x14ac:dyDescent="0.35">
      <c r="B12" s="19"/>
      <c r="C12" s="19"/>
      <c r="D12" s="19"/>
      <c r="E12" s="7"/>
      <c r="F12" s="42"/>
      <c r="G12" s="42"/>
      <c r="H12" s="42"/>
      <c r="I12" s="42"/>
      <c r="J12" s="42"/>
      <c r="K12" s="42"/>
      <c r="L12" s="42"/>
      <c r="M12" s="43"/>
      <c r="N12" s="3"/>
      <c r="O12" s="16"/>
      <c r="P12" s="117"/>
      <c r="Q12" s="117"/>
      <c r="R12" s="117"/>
      <c r="S12" s="117"/>
      <c r="T12" s="117"/>
      <c r="U12" s="118"/>
      <c r="V12" s="15"/>
      <c r="W12" s="118"/>
    </row>
    <row r="13" spans="2:25" ht="21" x14ac:dyDescent="0.35">
      <c r="B13" s="19"/>
      <c r="C13" s="19"/>
      <c r="D13" s="19"/>
      <c r="E13" s="7"/>
      <c r="F13" s="42"/>
      <c r="G13" s="42"/>
      <c r="H13" s="42"/>
      <c r="I13" s="42"/>
      <c r="J13" s="42"/>
      <c r="K13" s="42"/>
      <c r="L13" s="42"/>
      <c r="M13" s="43"/>
      <c r="N13" s="3"/>
      <c r="O13" s="16"/>
      <c r="P13" s="117"/>
      <c r="Q13" s="117"/>
      <c r="R13" s="117"/>
      <c r="S13" s="117"/>
      <c r="T13" s="117"/>
      <c r="U13" s="118"/>
      <c r="V13" s="15"/>
      <c r="W13" s="118"/>
    </row>
    <row r="14" spans="2:25" ht="21" x14ac:dyDescent="0.35">
      <c r="B14" s="44"/>
      <c r="C14" s="44" t="s">
        <v>26</v>
      </c>
      <c r="D14" s="62">
        <f>SUM(D8:D11)</f>
        <v>0</v>
      </c>
      <c r="E14" s="18">
        <f t="shared" ref="E14:L14" si="0">SUM(E8:E12)</f>
        <v>0</v>
      </c>
      <c r="F14" s="42">
        <f t="shared" si="0"/>
        <v>0</v>
      </c>
      <c r="G14" s="42">
        <f t="shared" si="0"/>
        <v>0</v>
      </c>
      <c r="H14" s="42">
        <f t="shared" si="0"/>
        <v>0</v>
      </c>
      <c r="I14" s="42">
        <f t="shared" si="0"/>
        <v>0</v>
      </c>
      <c r="J14" s="42">
        <f t="shared" si="0"/>
        <v>0</v>
      </c>
      <c r="K14" s="42">
        <f t="shared" si="0"/>
        <v>0</v>
      </c>
      <c r="L14" s="42">
        <f t="shared" si="0"/>
        <v>0</v>
      </c>
      <c r="M14" s="8" t="e">
        <f>ROUNDUP((((E14*E7)+(F14*F7)+(G14*G7)+(H14*H7)+(I14*I7)+(J14*J7)+(K14*K7)+(L14*L7))/D14),2)</f>
        <v>#DIV/0!</v>
      </c>
      <c r="N14" s="3" t="e">
        <f>SQRT(((E14*((0-M14)^2))+(F14*((1-M14)^2))+(G14*((1.5-M14)^2))+(H14*((2-M14)^2))+(I14*((2.5-M14)^2))+(J14*((3-M14)^2))+(K14*((3.5-M14)^2))+(L14*((4-M14)^2)))/D14)</f>
        <v>#DIV/0!</v>
      </c>
      <c r="O14" s="16"/>
      <c r="P14" s="117"/>
      <c r="Q14" s="117"/>
      <c r="R14" s="117"/>
      <c r="S14" s="117"/>
      <c r="T14" s="117"/>
      <c r="U14" s="118"/>
      <c r="V14" s="118"/>
      <c r="W14" s="15"/>
      <c r="X14" s="9"/>
      <c r="Y14" s="9"/>
    </row>
    <row r="15" spans="2:25" ht="21" x14ac:dyDescent="0.25">
      <c r="B15" s="221" t="s">
        <v>29</v>
      </c>
      <c r="C15" s="222"/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3"/>
      <c r="O15" s="16"/>
      <c r="P15" s="119"/>
      <c r="Q15" s="119"/>
      <c r="R15" s="119"/>
      <c r="S15" s="119"/>
      <c r="T15" s="119"/>
      <c r="U15" s="120"/>
      <c r="V15" s="119"/>
      <c r="W15" s="119"/>
    </row>
    <row r="16" spans="2:25" ht="21" x14ac:dyDescent="0.35"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1"/>
      <c r="O16" s="16"/>
      <c r="P16" s="119"/>
      <c r="Q16" s="119"/>
      <c r="R16" s="79"/>
      <c r="S16" s="79" t="str">
        <f>B8</f>
        <v>ป./1</v>
      </c>
      <c r="T16" s="79" t="str">
        <f>B9</f>
        <v>ป./2</v>
      </c>
      <c r="U16" s="79" t="str">
        <f>B10</f>
        <v>ป./3</v>
      </c>
      <c r="V16" s="79" t="str">
        <f>B11</f>
        <v/>
      </c>
      <c r="W16" s="79" t="s">
        <v>26</v>
      </c>
    </row>
    <row r="17" spans="2:23" ht="24" x14ac:dyDescent="0.55000000000000004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16"/>
      <c r="P17" s="119"/>
      <c r="Q17" s="119"/>
      <c r="R17" s="79">
        <v>0</v>
      </c>
      <c r="S17" s="80" t="e">
        <f>IF(E18=0,"",E18)</f>
        <v>#DIV/0!</v>
      </c>
      <c r="T17" s="80" t="e">
        <f>IF(E19=0,"",E19)</f>
        <v>#DIV/0!</v>
      </c>
      <c r="U17" s="80" t="e">
        <f>IF(E20=0,"",E20)</f>
        <v>#DIV/0!</v>
      </c>
      <c r="V17" s="80" t="str">
        <f>IF(E21=0,"",E21)</f>
        <v/>
      </c>
      <c r="W17" s="80" t="e">
        <f>IF(E24=0,"",E24)</f>
        <v>#DIV/0!</v>
      </c>
    </row>
    <row r="18" spans="2:23" ht="21" x14ac:dyDescent="0.35">
      <c r="B18" s="19" t="str">
        <f>B8</f>
        <v>ป./1</v>
      </c>
      <c r="C18" s="19"/>
      <c r="D18" s="19">
        <f>D8</f>
        <v>0</v>
      </c>
      <c r="E18" s="3" t="e">
        <f>ROUND(((E8*100)/D8),2)</f>
        <v>#DIV/0!</v>
      </c>
      <c r="F18" s="3" t="e">
        <f>ROUND(((F8*100)/D8),2)</f>
        <v>#DIV/0!</v>
      </c>
      <c r="G18" s="3" t="e">
        <f>ROUND(((G8*100)/D8),2)</f>
        <v>#DIV/0!</v>
      </c>
      <c r="H18" s="3" t="e">
        <f>ROUND(((H8*100)/D8),2)</f>
        <v>#DIV/0!</v>
      </c>
      <c r="I18" s="3" t="e">
        <f>ROUND(((I8*100)/D8),2)</f>
        <v>#DIV/0!</v>
      </c>
      <c r="J18" s="3" t="e">
        <f>ROUND(((J8*100)/D8),2)</f>
        <v>#DIV/0!</v>
      </c>
      <c r="K18" s="3" t="e">
        <f>ROUND(((K8*100)/D8),2)</f>
        <v>#DIV/0!</v>
      </c>
      <c r="L18" s="3" t="e">
        <f>ROUND(((L8*100)/D8),2)</f>
        <v>#DIV/0!</v>
      </c>
      <c r="M18" s="45"/>
      <c r="N18" s="45"/>
      <c r="O18" s="16"/>
      <c r="P18" s="119"/>
      <c r="Q18" s="119"/>
      <c r="R18" s="79">
        <v>1</v>
      </c>
      <c r="S18" s="80" t="e">
        <f>IF(F18=0,"",F18)</f>
        <v>#DIV/0!</v>
      </c>
      <c r="T18" s="80" t="e">
        <f>IF(F19=0,"",F19)</f>
        <v>#DIV/0!</v>
      </c>
      <c r="U18" s="80" t="e">
        <f>IF(F20=0,"",F20)</f>
        <v>#DIV/0!</v>
      </c>
      <c r="V18" s="80" t="str">
        <f>IF(F21=0,"",F21)</f>
        <v/>
      </c>
      <c r="W18" s="80" t="e">
        <f>IF(F24=0,"",F24)</f>
        <v>#DIV/0!</v>
      </c>
    </row>
    <row r="19" spans="2:23" ht="21" x14ac:dyDescent="0.35">
      <c r="B19" s="19" t="str">
        <f>B9</f>
        <v>ป./2</v>
      </c>
      <c r="C19" s="19"/>
      <c r="D19" s="19">
        <f>D9</f>
        <v>0</v>
      </c>
      <c r="E19" s="3" t="e">
        <f>ROUND(((E9*100)/D9),2)</f>
        <v>#DIV/0!</v>
      </c>
      <c r="F19" s="3" t="e">
        <f>ROUND(((F9*100)/D9),2)</f>
        <v>#DIV/0!</v>
      </c>
      <c r="G19" s="3" t="e">
        <f>ROUND(((G9*100)/D9),2)</f>
        <v>#DIV/0!</v>
      </c>
      <c r="H19" s="3" t="e">
        <f>ROUND(((H9*100)/D9),2)</f>
        <v>#DIV/0!</v>
      </c>
      <c r="I19" s="3" t="e">
        <f>ROUND(((I9*100)/D9),2)</f>
        <v>#DIV/0!</v>
      </c>
      <c r="J19" s="3" t="e">
        <f>ROUND(((J9*100)/D9),2)</f>
        <v>#DIV/0!</v>
      </c>
      <c r="K19" s="3" t="e">
        <f>ROUND(((K9*100)/D9),2)</f>
        <v>#DIV/0!</v>
      </c>
      <c r="L19" s="3" t="e">
        <f>ROUND(((L9*100)/D9),2)</f>
        <v>#DIV/0!</v>
      </c>
      <c r="M19" s="45"/>
      <c r="N19" s="45"/>
      <c r="O19" s="16"/>
      <c r="P19" s="119"/>
      <c r="Q19" s="119"/>
      <c r="R19" s="79">
        <v>1.5</v>
      </c>
      <c r="S19" s="80" t="e">
        <f>IF(G18=0,"",G18)</f>
        <v>#DIV/0!</v>
      </c>
      <c r="T19" s="80" t="e">
        <f>IF(G19=0,"",G19)</f>
        <v>#DIV/0!</v>
      </c>
      <c r="U19" s="80" t="e">
        <f>IF(G20=0,"",G20)</f>
        <v>#DIV/0!</v>
      </c>
      <c r="V19" s="80" t="str">
        <f>IF(G21=0,"",G21)</f>
        <v/>
      </c>
      <c r="W19" s="80" t="e">
        <f>IF(G24=0,"",G24)</f>
        <v>#DIV/0!</v>
      </c>
    </row>
    <row r="20" spans="2:23" ht="21" x14ac:dyDescent="0.35">
      <c r="B20" s="19" t="str">
        <f>B10</f>
        <v>ป./3</v>
      </c>
      <c r="C20" s="19"/>
      <c r="D20" s="19">
        <f>D10</f>
        <v>0</v>
      </c>
      <c r="E20" s="3" t="e">
        <f>ROUND(((E10*100)/D10),2)</f>
        <v>#DIV/0!</v>
      </c>
      <c r="F20" s="3" t="e">
        <f>ROUND(((F10*100)/D10),2)</f>
        <v>#DIV/0!</v>
      </c>
      <c r="G20" s="3" t="e">
        <f>ROUND(((G10*100)/D10),2)</f>
        <v>#DIV/0!</v>
      </c>
      <c r="H20" s="3" t="e">
        <f>ROUND(((H10*100)/D10),2)</f>
        <v>#DIV/0!</v>
      </c>
      <c r="I20" s="3" t="e">
        <f>ROUND(((I10*100)/D10),2)</f>
        <v>#DIV/0!</v>
      </c>
      <c r="J20" s="3" t="e">
        <f>ROUND(((J10*100)/D10),2)</f>
        <v>#DIV/0!</v>
      </c>
      <c r="K20" s="3" t="e">
        <f>ROUND(((K10*100)/D10),2)</f>
        <v>#DIV/0!</v>
      </c>
      <c r="L20" s="3" t="e">
        <f>ROUND(((L10*100)/D10),2)</f>
        <v>#DIV/0!</v>
      </c>
      <c r="M20" s="45"/>
      <c r="N20" s="45"/>
      <c r="O20" s="16"/>
      <c r="P20" s="119"/>
      <c r="Q20" s="119"/>
      <c r="R20" s="79">
        <v>2</v>
      </c>
      <c r="S20" s="80" t="e">
        <f>IF(H18=0,"",H18)</f>
        <v>#DIV/0!</v>
      </c>
      <c r="T20" s="80" t="e">
        <f>IF(H19=0,"",H19)</f>
        <v>#DIV/0!</v>
      </c>
      <c r="U20" s="80" t="e">
        <f>IF(H20=0,"",H20)</f>
        <v>#DIV/0!</v>
      </c>
      <c r="V20" s="80" t="str">
        <f>IF(H21=0,"",H21)</f>
        <v/>
      </c>
      <c r="W20" s="80" t="e">
        <f>IF(H24=0,"",H24)</f>
        <v>#DIV/0!</v>
      </c>
    </row>
    <row r="21" spans="2:23" ht="21" x14ac:dyDescent="0.35">
      <c r="B21" s="19" t="str">
        <f>B11</f>
        <v/>
      </c>
      <c r="C21" s="19"/>
      <c r="D21" s="19" t="str">
        <f>IF(B11="","",D11)</f>
        <v/>
      </c>
      <c r="E21" s="3" t="str">
        <f>IF(B11="","",ROUND(((E11*100)/D11),2))</f>
        <v/>
      </c>
      <c r="F21" s="3" t="str">
        <f>IF(B11="","",ROUND(((F11*100)/D11),2))</f>
        <v/>
      </c>
      <c r="G21" s="3" t="str">
        <f>IF(B11="","",ROUND(((G11*100)/D11),2))</f>
        <v/>
      </c>
      <c r="H21" s="3" t="str">
        <f>IF(B11="","",ROUND(((H11*100)/D11),2))</f>
        <v/>
      </c>
      <c r="I21" s="3" t="str">
        <f>IF(B11="","",ROUND(((I11*100)/D11),2))</f>
        <v/>
      </c>
      <c r="J21" s="3" t="str">
        <f>IF(B11="","",ROUND(((J11*100)/D11),2))</f>
        <v/>
      </c>
      <c r="K21" s="3" t="str">
        <f>IF(B11="","",ROUND(((K11*100)/D11),2))</f>
        <v/>
      </c>
      <c r="L21" s="3" t="str">
        <f>IF(B11="","",ROUND(((L11*100)/D11),2))</f>
        <v/>
      </c>
      <c r="M21" s="45"/>
      <c r="N21" s="45"/>
      <c r="O21" s="16"/>
      <c r="P21" s="119"/>
      <c r="Q21" s="119"/>
      <c r="R21" s="79">
        <v>2.5</v>
      </c>
      <c r="S21" s="80" t="e">
        <f>IF(I18=0,"",I18)</f>
        <v>#DIV/0!</v>
      </c>
      <c r="T21" s="80" t="e">
        <f>IF(I19=0,"",I19)</f>
        <v>#DIV/0!</v>
      </c>
      <c r="U21" s="80" t="e">
        <f>IF(I20=0,"",I20)</f>
        <v>#DIV/0!</v>
      </c>
      <c r="V21" s="80" t="str">
        <f>IF(I21=0,"",I21)</f>
        <v/>
      </c>
      <c r="W21" s="80" t="e">
        <f>IF(I24=0,"",I24)</f>
        <v>#DIV/0!</v>
      </c>
    </row>
    <row r="22" spans="2:23" ht="21" x14ac:dyDescent="0.35">
      <c r="B22" s="19"/>
      <c r="C22" s="19"/>
      <c r="D22" s="19"/>
      <c r="E22" s="3"/>
      <c r="F22" s="3"/>
      <c r="G22" s="3"/>
      <c r="H22" s="3"/>
      <c r="I22" s="3"/>
      <c r="J22" s="3"/>
      <c r="K22" s="3"/>
      <c r="L22" s="3"/>
      <c r="M22" s="45"/>
      <c r="N22" s="45"/>
      <c r="O22" s="16"/>
      <c r="P22" s="119"/>
      <c r="Q22" s="119"/>
      <c r="R22" s="79">
        <v>3</v>
      </c>
      <c r="S22" s="80" t="e">
        <f>IF(J18=0,"",J18)</f>
        <v>#DIV/0!</v>
      </c>
      <c r="T22" s="80" t="e">
        <f>IF(J19=0,"",J19)</f>
        <v>#DIV/0!</v>
      </c>
      <c r="U22" s="80" t="e">
        <f>IF(J20=0,"",J20)</f>
        <v>#DIV/0!</v>
      </c>
      <c r="V22" s="80" t="str">
        <f>IF(J21=0,"",J21)</f>
        <v/>
      </c>
      <c r="W22" s="80" t="e">
        <f>IF(J24=0,"",J24)</f>
        <v>#DIV/0!</v>
      </c>
    </row>
    <row r="23" spans="2:23" ht="21" x14ac:dyDescent="0.35">
      <c r="B23" s="45"/>
      <c r="C23" s="19"/>
      <c r="D23" s="7"/>
      <c r="E23" s="3"/>
      <c r="F23" s="46"/>
      <c r="G23" s="46"/>
      <c r="H23" s="46"/>
      <c r="I23" s="46"/>
      <c r="J23" s="8"/>
      <c r="K23" s="8"/>
      <c r="L23" s="8"/>
      <c r="M23" s="45"/>
      <c r="N23" s="45"/>
      <c r="O23" s="16"/>
      <c r="P23" s="119"/>
      <c r="Q23" s="119"/>
      <c r="R23" s="79">
        <v>3.5</v>
      </c>
      <c r="S23" s="80" t="e">
        <f>IF(K18=0,"",K18)</f>
        <v>#DIV/0!</v>
      </c>
      <c r="T23" s="80" t="e">
        <f>IF(K19=0,"",K19)</f>
        <v>#DIV/0!</v>
      </c>
      <c r="U23" s="80" t="e">
        <f>IF(K20=0,"",K20)</f>
        <v>#DIV/0!</v>
      </c>
      <c r="V23" s="80" t="str">
        <f>IF(K21=0,"",K21)</f>
        <v/>
      </c>
      <c r="W23" s="80" t="e">
        <f>IF(K24=0,"",K24)</f>
        <v>#DIV/0!</v>
      </c>
    </row>
    <row r="24" spans="2:23" ht="21" x14ac:dyDescent="0.35">
      <c r="B24" s="45"/>
      <c r="C24" s="19" t="s">
        <v>30</v>
      </c>
      <c r="D24" s="45"/>
      <c r="E24" s="3" t="e">
        <f>ROUND(((E14*100)/D14),2)</f>
        <v>#DIV/0!</v>
      </c>
      <c r="F24" s="3" t="e">
        <f>ROUND(((F14*100)/D14),2)</f>
        <v>#DIV/0!</v>
      </c>
      <c r="G24" s="3" t="e">
        <f>ROUND(((G14*100)/D14),2)</f>
        <v>#DIV/0!</v>
      </c>
      <c r="H24" s="3" t="e">
        <f>ROUND(((H14*100)/D14),2)</f>
        <v>#DIV/0!</v>
      </c>
      <c r="I24" s="3" t="e">
        <f>ROUND(((I14*100)/D14),2)</f>
        <v>#DIV/0!</v>
      </c>
      <c r="J24" s="3" t="e">
        <f>ROUND(((J14*100)/D14),2)</f>
        <v>#DIV/0!</v>
      </c>
      <c r="K24" s="3" t="e">
        <f>ROUND(((K14*100)/D14),2)</f>
        <v>#DIV/0!</v>
      </c>
      <c r="L24" s="3" t="e">
        <f>ROUND(((L14*100)/D14),2)</f>
        <v>#DIV/0!</v>
      </c>
      <c r="M24" s="8"/>
      <c r="N24" s="8"/>
      <c r="O24" s="16"/>
      <c r="P24" s="119"/>
      <c r="Q24" s="119"/>
      <c r="R24" s="79">
        <v>4</v>
      </c>
      <c r="S24" s="80" t="e">
        <f>IF(L18=0,"",L18)</f>
        <v>#DIV/0!</v>
      </c>
      <c r="T24" s="80" t="e">
        <f>IF(L19=0,"",L19)</f>
        <v>#DIV/0!</v>
      </c>
      <c r="U24" s="80" t="e">
        <f>IF(L20=0,"",L20)</f>
        <v>#DIV/0!</v>
      </c>
      <c r="V24" s="80" t="str">
        <f>IF(L21=0,"",L21)</f>
        <v/>
      </c>
      <c r="W24" s="80" t="e">
        <f>IF(L24=0,"",L24)</f>
        <v>#DIV/0!</v>
      </c>
    </row>
    <row r="25" spans="2:23" ht="21" x14ac:dyDescent="0.35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6"/>
      <c r="P25" s="121"/>
      <c r="Q25" s="119"/>
      <c r="R25" s="119"/>
      <c r="S25" s="119"/>
      <c r="T25" s="119"/>
      <c r="U25" s="119"/>
      <c r="V25" s="119"/>
      <c r="W25" s="119"/>
    </row>
    <row r="26" spans="2:23" ht="21" x14ac:dyDescent="0.35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38"/>
      <c r="N26" s="17"/>
      <c r="O26" s="16"/>
      <c r="P26" s="121"/>
      <c r="Q26" s="119"/>
      <c r="R26" s="119"/>
      <c r="S26" s="119"/>
      <c r="T26" s="119"/>
      <c r="U26" s="119"/>
      <c r="V26" s="119"/>
      <c r="W26" s="119"/>
    </row>
    <row r="27" spans="2:23" ht="21" x14ac:dyDescent="0.35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6"/>
      <c r="P27" s="121"/>
      <c r="Q27" s="119"/>
      <c r="R27" s="114" t="str">
        <f>"("&amp;กรอกข้อมูล!$D$14&amp;")"</f>
        <v>()</v>
      </c>
      <c r="S27" s="114"/>
      <c r="T27" s="114"/>
      <c r="U27" s="114"/>
      <c r="V27" s="119"/>
      <c r="W27" s="119"/>
    </row>
    <row r="28" spans="2:23" ht="30" customHeight="1" x14ac:dyDescent="0.35">
      <c r="B28" s="38"/>
      <c r="C28" s="17"/>
      <c r="D28" s="220" t="s">
        <v>86</v>
      </c>
      <c r="E28" s="220"/>
      <c r="F28" s="220"/>
      <c r="G28" s="220"/>
      <c r="H28" s="220"/>
      <c r="I28" s="220"/>
      <c r="J28" s="17"/>
      <c r="K28" s="17"/>
      <c r="L28" s="17"/>
      <c r="M28" s="17"/>
      <c r="N28" s="17"/>
      <c r="O28" s="16"/>
      <c r="P28" s="122"/>
      <c r="Q28" s="119"/>
      <c r="R28" s="114" t="str">
        <f>IF(กรอกข้อมูล!$D$15=กรอกข้อมูล!$D$14,"("&amp;กรอกข้อมูล!$D$16&amp;")","("&amp;กรอกข้อมูล!$D$15&amp;")")</f>
        <v>()</v>
      </c>
      <c r="S28" s="114"/>
      <c r="T28" s="114"/>
      <c r="U28" s="114"/>
      <c r="V28" s="119"/>
      <c r="W28" s="119"/>
    </row>
    <row r="29" spans="2:23" ht="30" customHeight="1" x14ac:dyDescent="0.35">
      <c r="B29" s="17"/>
      <c r="C29" s="17"/>
      <c r="D29" s="47"/>
      <c r="E29" s="220" t="str">
        <f>R27</f>
        <v>()</v>
      </c>
      <c r="F29" s="220"/>
      <c r="G29" s="220"/>
      <c r="H29" s="220"/>
      <c r="I29" s="48"/>
      <c r="J29" s="17"/>
      <c r="K29" s="17"/>
      <c r="L29" s="17"/>
      <c r="M29" s="17"/>
      <c r="N29" s="17"/>
      <c r="O29" s="16"/>
      <c r="P29" s="121"/>
      <c r="Q29" s="119"/>
      <c r="R29" s="114" t="str">
        <f>IF(กรอกข้อมูล!$D$16=กรอกข้อมูล!$D$14,"",IF(กรอกข้อมูล!$D$16=กรอกข้อมูล!$D$15,"",IF(กรอกข้อมูล!$D$16=กรอกข้อมูล!$D$17,"","("&amp;กรอกข้อมูล!$D$16&amp;")")))</f>
        <v/>
      </c>
      <c r="S29" s="114"/>
      <c r="T29" s="114"/>
      <c r="U29" s="114"/>
      <c r="V29" s="119"/>
      <c r="W29" s="119"/>
    </row>
    <row r="30" spans="2:23" ht="30" customHeight="1" x14ac:dyDescent="0.35">
      <c r="B30" s="17"/>
      <c r="C30" s="17"/>
      <c r="D30" s="220" t="str">
        <f>IF(E31="","","ลงชื่อ.............................................................ผู้สอน")</f>
        <v/>
      </c>
      <c r="E30" s="220"/>
      <c r="F30" s="220"/>
      <c r="G30" s="220"/>
      <c r="H30" s="220"/>
      <c r="I30" s="220"/>
      <c r="J30" s="17"/>
      <c r="K30" s="17"/>
      <c r="L30" s="17"/>
      <c r="M30" s="17"/>
      <c r="N30" s="17"/>
      <c r="O30" s="16"/>
      <c r="P30" s="121"/>
      <c r="Q30" s="119"/>
      <c r="R30" s="114" t="str">
        <f>IF(C21="","",IF(กรอกข้อมูล!$D$17=กรอกข้อมูล!$D$14,"",IF(กรอกข้อมูล!$D$17=กรอกข้อมูล!$D$15,"",IF(กรอกข้อมูล!$D$17=กรอกข้อมูล!$D$16,"","("&amp;กรอกข้อมูล!$D$17&amp;")"))))</f>
        <v/>
      </c>
      <c r="S30" s="114"/>
      <c r="T30" s="114"/>
      <c r="U30" s="114"/>
      <c r="V30" s="119"/>
      <c r="W30" s="119"/>
    </row>
    <row r="31" spans="2:23" ht="30" customHeight="1" x14ac:dyDescent="0.35">
      <c r="B31" s="16"/>
      <c r="C31" s="16"/>
      <c r="D31" s="47"/>
      <c r="E31" s="220" t="str">
        <f>IF(R28=R27,"",R28)</f>
        <v/>
      </c>
      <c r="F31" s="220"/>
      <c r="G31" s="220"/>
      <c r="H31" s="220"/>
      <c r="I31" s="48"/>
      <c r="J31" s="16"/>
      <c r="K31" s="16"/>
      <c r="L31" s="16"/>
      <c r="M31" s="16"/>
      <c r="N31" s="16"/>
      <c r="O31" s="16"/>
      <c r="P31" s="121"/>
      <c r="Q31" s="117"/>
      <c r="R31" s="16"/>
      <c r="S31" s="117"/>
      <c r="T31" s="117"/>
      <c r="U31" s="117"/>
      <c r="V31" s="117"/>
      <c r="W31" s="117"/>
    </row>
    <row r="32" spans="2:23" ht="30" customHeight="1" x14ac:dyDescent="0.35">
      <c r="B32" s="17"/>
      <c r="C32" s="17"/>
      <c r="D32" s="220" t="str">
        <f>IF(E33="","",           "ลงชื่อ.............................................................ผู้สอน")</f>
        <v/>
      </c>
      <c r="E32" s="220"/>
      <c r="F32" s="220"/>
      <c r="G32" s="220"/>
      <c r="H32" s="220"/>
      <c r="I32" s="220"/>
      <c r="J32" s="17"/>
      <c r="K32" s="17"/>
      <c r="L32" s="17"/>
      <c r="M32" s="17"/>
      <c r="N32" s="17"/>
      <c r="O32" s="16"/>
      <c r="P32" s="121"/>
      <c r="Q32" s="117"/>
      <c r="R32" s="16"/>
      <c r="S32" s="117"/>
      <c r="T32" s="117"/>
      <c r="U32" s="117"/>
      <c r="V32" s="117"/>
      <c r="W32" s="117"/>
    </row>
    <row r="33" spans="2:23" ht="30" customHeight="1" x14ac:dyDescent="0.35">
      <c r="B33" s="17"/>
      <c r="C33" s="17"/>
      <c r="D33" s="47"/>
      <c r="E33" s="220" t="str">
        <f>R29</f>
        <v/>
      </c>
      <c r="F33" s="220"/>
      <c r="G33" s="220"/>
      <c r="H33" s="220"/>
      <c r="I33" s="48"/>
      <c r="J33" s="17"/>
      <c r="K33" s="17"/>
      <c r="L33" s="17"/>
      <c r="M33" s="17"/>
      <c r="N33" s="17"/>
      <c r="O33" s="16"/>
      <c r="P33" s="121"/>
      <c r="Q33" s="117"/>
      <c r="R33" s="16"/>
      <c r="S33" s="117"/>
      <c r="T33" s="117"/>
      <c r="U33" s="117"/>
      <c r="V33" s="117"/>
      <c r="W33" s="117"/>
    </row>
    <row r="34" spans="2:23" ht="30" customHeight="1" x14ac:dyDescent="0.35">
      <c r="D34" s="220" t="str">
        <f>IF(E35="","","ลงชื่อ.............................................................ผู้สอน")</f>
        <v/>
      </c>
      <c r="E34" s="220"/>
      <c r="F34" s="220"/>
      <c r="G34" s="220"/>
      <c r="H34" s="220"/>
      <c r="I34" s="220"/>
      <c r="P34" s="117"/>
      <c r="Q34" s="117"/>
      <c r="R34" s="117"/>
      <c r="S34" s="117"/>
      <c r="T34" s="117"/>
      <c r="U34" s="117"/>
      <c r="V34" s="117"/>
      <c r="W34" s="117"/>
    </row>
    <row r="35" spans="2:23" ht="21" x14ac:dyDescent="0.35">
      <c r="E35" s="220" t="str">
        <f>R30</f>
        <v/>
      </c>
      <c r="F35" s="220"/>
      <c r="G35" s="220"/>
      <c r="H35" s="220"/>
      <c r="P35" s="117"/>
      <c r="Q35" s="117"/>
      <c r="R35" s="117"/>
      <c r="S35" s="117"/>
      <c r="T35" s="117"/>
      <c r="U35" s="117"/>
      <c r="V35" s="117"/>
      <c r="W35" s="117"/>
    </row>
  </sheetData>
  <sheetProtection algorithmName="SHA-512" hashValue="9GNI+h0XEg78BLvuk2hk3OhQ1iwoaEpQy5B3GgvqzmQ9pS4GpydoDLbgzQgyyzpxlLm07ju+JJZt+n2ZS9w3Jg==" saltValue="4e8sEBXK6/kRILTN+yS21Q==" spinCount="100000" sheet="1" objects="1" scenarios="1" selectLockedCells="1"/>
  <mergeCells count="16">
    <mergeCell ref="E35:H35"/>
    <mergeCell ref="D30:I30"/>
    <mergeCell ref="E31:H31"/>
    <mergeCell ref="D32:I32"/>
    <mergeCell ref="E33:H33"/>
    <mergeCell ref="D34:I34"/>
    <mergeCell ref="D28:I28"/>
    <mergeCell ref="E29:H29"/>
    <mergeCell ref="B15:N15"/>
    <mergeCell ref="B2:N2"/>
    <mergeCell ref="B3:N3"/>
    <mergeCell ref="N6:N7"/>
    <mergeCell ref="E6:L6"/>
    <mergeCell ref="B6:B7"/>
    <mergeCell ref="C6:C7"/>
    <mergeCell ref="D6:D7"/>
  </mergeCells>
  <printOptions horizontalCentered="1"/>
  <pageMargins left="0.39370078740157483" right="0.31496062992125984" top="0.55118110236220474" bottom="0.74803149606299213" header="0.31496062992125984" footer="0.31496062992125984"/>
  <pageSetup paperSize="9" scale="73" orientation="portrait" horizontalDpi="4294967293" verticalDpi="1200" r:id="rId1"/>
  <colBreaks count="1" manualBreakCount="1">
    <brk id="15" max="1048575" man="1"/>
  </colBreaks>
  <drawing r:id="rId2"/>
  <legacyDrawing r:id="rId3"/>
  <oleObjects>
    <mc:AlternateContent xmlns:mc="http://schemas.openxmlformats.org/markup-compatibility/2006">
      <mc:Choice Requires="x14">
        <oleObject progId="Equation.3" shapeId="3078" r:id="rId4">
          <objectPr defaultSize="0" r:id="rId5">
            <anchor moveWithCells="1">
              <from>
                <xdr:col>12</xdr:col>
                <xdr:colOff>161925</xdr:colOff>
                <xdr:row>5</xdr:row>
                <xdr:rowOff>161925</xdr:rowOff>
              </from>
              <to>
                <xdr:col>12</xdr:col>
                <xdr:colOff>333375</xdr:colOff>
                <xdr:row>6</xdr:row>
                <xdr:rowOff>142875</xdr:rowOff>
              </to>
            </anchor>
          </objectPr>
        </oleObject>
      </mc:Choice>
      <mc:Fallback>
        <oleObject progId="Equation.3" shapeId="3078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O37"/>
  <sheetViews>
    <sheetView view="pageBreakPreview" zoomScale="70" zoomScaleSheetLayoutView="70" workbookViewId="0">
      <selection activeCell="P1" sqref="P1"/>
    </sheetView>
  </sheetViews>
  <sheetFormatPr defaultRowHeight="15" x14ac:dyDescent="0.25"/>
  <cols>
    <col min="1" max="1" width="4.42578125" customWidth="1"/>
    <col min="2" max="2" width="10.42578125" customWidth="1"/>
    <col min="3" max="3" width="8.28515625" customWidth="1"/>
    <col min="4" max="15" width="8.5703125" customWidth="1"/>
  </cols>
  <sheetData>
    <row r="2" spans="2:15" ht="26.25" x14ac:dyDescent="0.25">
      <c r="B2" s="264" t="s">
        <v>38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</row>
    <row r="3" spans="2:15" ht="21.75" x14ac:dyDescent="0.5"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2:15" ht="27.95" customHeight="1" x14ac:dyDescent="0.35">
      <c r="B4" s="92" t="s">
        <v>39</v>
      </c>
      <c r="C4" s="89"/>
      <c r="D4" s="89"/>
      <c r="E4" s="89"/>
      <c r="F4" s="89"/>
      <c r="G4" s="89"/>
      <c r="H4" s="90"/>
      <c r="I4" s="92" t="s">
        <v>41</v>
      </c>
      <c r="J4" s="89"/>
      <c r="K4" s="89"/>
      <c r="L4" s="89"/>
      <c r="M4" s="89"/>
      <c r="N4" s="97">
        <f>กรอกข้อมูล!H6</f>
        <v>0</v>
      </c>
      <c r="O4" s="100" t="s">
        <v>62</v>
      </c>
    </row>
    <row r="5" spans="2:15" ht="27.95" customHeight="1" x14ac:dyDescent="0.35">
      <c r="B5" s="93" t="s">
        <v>40</v>
      </c>
      <c r="C5" s="94">
        <f>กรอกข้อมูล!M6</f>
        <v>0</v>
      </c>
      <c r="D5" s="94" t="s">
        <v>58</v>
      </c>
      <c r="E5" s="88"/>
      <c r="F5" s="94">
        <f>กรอกข้อมูล!C6</f>
        <v>0</v>
      </c>
      <c r="G5" s="69"/>
      <c r="H5" s="70"/>
      <c r="I5" s="95" t="s">
        <v>42</v>
      </c>
      <c r="J5" s="88"/>
      <c r="K5" s="88"/>
      <c r="L5" s="88"/>
      <c r="M5" s="88"/>
      <c r="N5" s="98">
        <f>กรอกข้อมูล!J6</f>
        <v>0</v>
      </c>
      <c r="O5" s="101" t="s">
        <v>62</v>
      </c>
    </row>
    <row r="6" spans="2:15" ht="27.95" customHeight="1" x14ac:dyDescent="0.35">
      <c r="B6" s="95" t="s">
        <v>59</v>
      </c>
      <c r="C6" s="88"/>
      <c r="D6" s="58">
        <f>กรอกข้อมูล!C12</f>
        <v>0</v>
      </c>
      <c r="F6" s="49"/>
      <c r="G6" s="49"/>
      <c r="H6" s="50"/>
      <c r="I6" s="95" t="s">
        <v>43</v>
      </c>
      <c r="J6" s="88"/>
      <c r="K6" s="88"/>
      <c r="L6" s="88"/>
      <c r="M6" s="88"/>
      <c r="N6" s="98">
        <f>กรอกข้อมูล!L6</f>
        <v>0</v>
      </c>
      <c r="O6" s="101" t="s">
        <v>62</v>
      </c>
    </row>
    <row r="7" spans="2:15" ht="27.95" customHeight="1" x14ac:dyDescent="0.35">
      <c r="B7" s="93" t="s">
        <v>60</v>
      </c>
      <c r="C7" s="58">
        <f>กรอกข้อมูล!F12</f>
        <v>0</v>
      </c>
      <c r="D7" s="49"/>
      <c r="E7" s="49"/>
      <c r="F7" s="49"/>
      <c r="G7" s="49"/>
      <c r="H7" s="50"/>
      <c r="I7" s="95" t="s">
        <v>44</v>
      </c>
      <c r="J7" s="88"/>
      <c r="K7" s="88"/>
      <c r="L7" s="88"/>
      <c r="M7" s="88"/>
      <c r="N7" s="98">
        <f>กรอกข้อมูล!K6</f>
        <v>0</v>
      </c>
      <c r="O7" s="101" t="s">
        <v>62</v>
      </c>
    </row>
    <row r="8" spans="2:15" ht="27.95" customHeight="1" x14ac:dyDescent="0.35">
      <c r="B8" s="96" t="s">
        <v>61</v>
      </c>
      <c r="C8" s="91"/>
      <c r="D8" s="103">
        <f>กรอกข้อมูล!H12</f>
        <v>0</v>
      </c>
      <c r="E8" s="51"/>
      <c r="F8" s="51"/>
      <c r="G8" s="51"/>
      <c r="H8" s="52"/>
      <c r="I8" s="96" t="s">
        <v>45</v>
      </c>
      <c r="J8" s="91"/>
      <c r="K8" s="91"/>
      <c r="L8" s="91"/>
      <c r="M8" s="91"/>
      <c r="N8" s="99">
        <f>SUM(กรอกข้อมูล!D6:G6)</f>
        <v>0</v>
      </c>
      <c r="O8" s="102" t="s">
        <v>62</v>
      </c>
    </row>
    <row r="9" spans="2:15" ht="27.95" customHeight="1" x14ac:dyDescent="0.5"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2:15" ht="27.95" customHeight="1" x14ac:dyDescent="0.25">
      <c r="B10" s="264" t="s">
        <v>46</v>
      </c>
      <c r="C10" s="264"/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</row>
    <row r="11" spans="2:15" ht="27.95" customHeight="1" x14ac:dyDescent="0.5"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2:15" ht="37.5" customHeight="1" x14ac:dyDescent="0.25">
      <c r="B12" s="115" t="s">
        <v>47</v>
      </c>
      <c r="C12" s="116"/>
      <c r="D12" s="68">
        <v>0</v>
      </c>
      <c r="E12" s="68">
        <v>1</v>
      </c>
      <c r="F12" s="68">
        <v>1.5</v>
      </c>
      <c r="G12" s="68">
        <v>2</v>
      </c>
      <c r="H12" s="68">
        <v>2.5</v>
      </c>
      <c r="I12" s="68">
        <v>3</v>
      </c>
      <c r="J12" s="68">
        <v>3.5</v>
      </c>
      <c r="K12" s="68">
        <v>4</v>
      </c>
      <c r="L12" s="266"/>
      <c r="M12" s="266" t="s">
        <v>71</v>
      </c>
      <c r="N12" s="266" t="s">
        <v>72</v>
      </c>
      <c r="O12" s="266" t="s">
        <v>73</v>
      </c>
    </row>
    <row r="13" spans="2:15" ht="37.5" customHeight="1" x14ac:dyDescent="0.25">
      <c r="B13" s="115" t="s">
        <v>48</v>
      </c>
      <c r="C13" s="116"/>
      <c r="D13" s="68" t="s">
        <v>63</v>
      </c>
      <c r="E13" s="68" t="s">
        <v>64</v>
      </c>
      <c r="F13" s="68" t="s">
        <v>65</v>
      </c>
      <c r="G13" s="68" t="s">
        <v>66</v>
      </c>
      <c r="H13" s="68" t="s">
        <v>67</v>
      </c>
      <c r="I13" s="68" t="s">
        <v>68</v>
      </c>
      <c r="J13" s="68" t="s">
        <v>69</v>
      </c>
      <c r="K13" s="68" t="s">
        <v>70</v>
      </c>
      <c r="L13" s="267"/>
      <c r="M13" s="267"/>
      <c r="N13" s="267"/>
      <c r="O13" s="267"/>
    </row>
    <row r="14" spans="2:15" ht="37.5" customHeight="1" x14ac:dyDescent="0.25">
      <c r="B14" s="115" t="s">
        <v>1</v>
      </c>
      <c r="C14" s="116"/>
      <c r="D14" s="72">
        <f>พิมพ์สรุปผลการเรียนรายวิชา!E14</f>
        <v>0</v>
      </c>
      <c r="E14" s="72">
        <f>พิมพ์สรุปผลการเรียนรายวิชา!F14</f>
        <v>0</v>
      </c>
      <c r="F14" s="72">
        <f>พิมพ์สรุปผลการเรียนรายวิชา!G14</f>
        <v>0</v>
      </c>
      <c r="G14" s="72">
        <f>พิมพ์สรุปผลการเรียนรายวิชา!H14</f>
        <v>0</v>
      </c>
      <c r="H14" s="72">
        <f>พิมพ์สรุปผลการเรียนรายวิชา!I14</f>
        <v>0</v>
      </c>
      <c r="I14" s="72">
        <f>พิมพ์สรุปผลการเรียนรายวิชา!J14</f>
        <v>0</v>
      </c>
      <c r="J14" s="72">
        <f>พิมพ์สรุปผลการเรียนรายวิชา!K14</f>
        <v>0</v>
      </c>
      <c r="K14" s="72">
        <f>พิมพ์สรุปผลการเรียนรายวิชา!L14</f>
        <v>0</v>
      </c>
      <c r="L14" s="73" t="e">
        <f>พิมพ์สรุปผลการเรียนรายวิชา!M14</f>
        <v>#DIV/0!</v>
      </c>
      <c r="M14" s="73" t="e">
        <f>พิมพ์สรุปผลการเรียนรายวิชา!N14</f>
        <v>#DIV/0!</v>
      </c>
      <c r="N14" s="68">
        <f>SUM(พิมพ์สรุปผลการเรียนรายวิชา!F14:L14)</f>
        <v>0</v>
      </c>
      <c r="O14" s="68">
        <f>พิมพ์สรุปผลการเรียนรายวิชา!E14</f>
        <v>0</v>
      </c>
    </row>
    <row r="15" spans="2:15" ht="27.95" customHeight="1" x14ac:dyDescent="0.5"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spans="2:15" ht="27.95" customHeight="1" x14ac:dyDescent="0.25">
      <c r="B16" s="264" t="s">
        <v>49</v>
      </c>
      <c r="C16" s="264"/>
      <c r="D16" s="264"/>
      <c r="E16" s="264"/>
      <c r="F16" s="264"/>
      <c r="G16" s="264"/>
      <c r="H16" s="264"/>
      <c r="I16" s="264"/>
      <c r="J16" s="264"/>
      <c r="K16" s="264"/>
      <c r="L16" s="264"/>
      <c r="M16" s="264"/>
      <c r="N16" s="264"/>
      <c r="O16" s="264"/>
    </row>
    <row r="17" spans="2:15" ht="27.95" customHeight="1" x14ac:dyDescent="0.5"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8" spans="2:15" ht="27.95" customHeight="1" x14ac:dyDescent="0.25">
      <c r="B18" s="260" t="s">
        <v>50</v>
      </c>
      <c r="C18" s="261"/>
      <c r="D18" s="260" t="s">
        <v>51</v>
      </c>
      <c r="E18" s="265"/>
      <c r="F18" s="265"/>
      <c r="G18" s="265"/>
      <c r="H18" s="265"/>
      <c r="I18" s="265"/>
      <c r="J18" s="265"/>
      <c r="K18" s="261"/>
      <c r="L18" s="260" t="s">
        <v>27</v>
      </c>
      <c r="M18" s="261"/>
      <c r="N18" s="260" t="s">
        <v>52</v>
      </c>
      <c r="O18" s="261"/>
    </row>
    <row r="19" spans="2:15" ht="27.95" customHeight="1" x14ac:dyDescent="0.25">
      <c r="B19" s="242">
        <f>กรอกข้อมูล!J8</f>
        <v>0</v>
      </c>
      <c r="C19" s="243"/>
      <c r="D19" s="242">
        <f>กรอกข้อมูล!E8</f>
        <v>0</v>
      </c>
      <c r="E19" s="244"/>
      <c r="F19" s="244"/>
      <c r="G19" s="244"/>
      <c r="H19" s="244"/>
      <c r="I19" s="244"/>
      <c r="J19" s="244"/>
      <c r="K19" s="243"/>
      <c r="L19" s="242">
        <f>กรอกข้อมูล!L8</f>
        <v>0</v>
      </c>
      <c r="M19" s="243"/>
      <c r="N19" s="242">
        <f>กรอกข้อมูล!N8</f>
        <v>0</v>
      </c>
      <c r="O19" s="243"/>
    </row>
    <row r="20" spans="2:15" ht="27.95" customHeight="1" x14ac:dyDescent="0.25">
      <c r="B20" s="242" t="str">
        <f>IF(กรอกข้อมูล!J9="","",กรอกข้อมูล!J9)</f>
        <v/>
      </c>
      <c r="C20" s="243"/>
      <c r="D20" s="242" t="str">
        <f>IF(กรอกข้อมูล!E9="","",กรอกข้อมูล!E9)</f>
        <v/>
      </c>
      <c r="E20" s="244"/>
      <c r="F20" s="244"/>
      <c r="G20" s="244"/>
      <c r="H20" s="244"/>
      <c r="I20" s="244"/>
      <c r="J20" s="244"/>
      <c r="K20" s="243"/>
      <c r="L20" s="242" t="str">
        <f>IF(กรอกข้อมูล!L9="","",กรอกข้อมูล!L9)</f>
        <v/>
      </c>
      <c r="M20" s="243"/>
      <c r="N20" s="242" t="str">
        <f>IF(กรอกข้อมูล!N9="","",กรอกข้อมูล!N9)</f>
        <v/>
      </c>
      <c r="O20" s="243"/>
    </row>
    <row r="21" spans="2:15" ht="50.25" customHeight="1" x14ac:dyDescent="0.5"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 spans="2:15" ht="27.95" customHeight="1" x14ac:dyDescent="0.35">
      <c r="B22" s="251" t="s">
        <v>77</v>
      </c>
      <c r="C22" s="252"/>
      <c r="D22" s="252"/>
      <c r="E22" s="252"/>
      <c r="F22" s="253"/>
      <c r="G22" s="257"/>
      <c r="H22" s="258"/>
      <c r="I22" s="258"/>
      <c r="J22" s="258"/>
      <c r="K22" s="259"/>
      <c r="L22" s="254" t="s">
        <v>76</v>
      </c>
      <c r="M22" s="255"/>
      <c r="N22" s="255"/>
      <c r="O22" s="256"/>
    </row>
    <row r="23" spans="2:15" ht="27.95" customHeight="1" x14ac:dyDescent="0.25">
      <c r="B23" s="238">
        <f>กรอกข้อมูล!D14</f>
        <v>0</v>
      </c>
      <c r="C23" s="184"/>
      <c r="D23" s="184"/>
      <c r="E23" s="184"/>
      <c r="F23" s="239"/>
      <c r="G23" s="238" t="s">
        <v>89</v>
      </c>
      <c r="H23" s="184"/>
      <c r="I23" s="184"/>
      <c r="J23" s="184"/>
      <c r="K23" s="239"/>
      <c r="L23" s="238" t="s">
        <v>96</v>
      </c>
      <c r="M23" s="184"/>
      <c r="N23" s="184"/>
      <c r="O23" s="239"/>
    </row>
    <row r="24" spans="2:15" ht="27.95" customHeight="1" x14ac:dyDescent="0.25">
      <c r="B24" s="238" t="str">
        <f>IF(กรอกข้อมูล!D15=กรอกข้อมูล!D14,"",กรอกข้อมูล!D15)</f>
        <v/>
      </c>
      <c r="C24" s="184"/>
      <c r="D24" s="184"/>
      <c r="E24" s="184"/>
      <c r="F24" s="239"/>
      <c r="G24" s="238" t="str">
        <f>"("&amp;กรอกข้อมูล!D19&amp;")"</f>
        <v>()</v>
      </c>
      <c r="H24" s="184"/>
      <c r="I24" s="184"/>
      <c r="J24" s="184"/>
      <c r="K24" s="239"/>
      <c r="L24" s="238" t="str">
        <f>"("&amp;กรอกข้อมูล!J12&amp;")"</f>
        <v>()</v>
      </c>
      <c r="M24" s="184"/>
      <c r="N24" s="184"/>
      <c r="O24" s="239"/>
    </row>
    <row r="25" spans="2:15" ht="27.95" customHeight="1" x14ac:dyDescent="0.25">
      <c r="B25" s="238" t="str">
        <f>IF(กรอกข้อมูล!D16=กรอกข้อมูล!D14,"",กรอกข้อมูล!D16)</f>
        <v/>
      </c>
      <c r="C25" s="184"/>
      <c r="D25" s="184"/>
      <c r="E25" s="184"/>
      <c r="F25" s="239"/>
      <c r="G25" s="238" t="s">
        <v>90</v>
      </c>
      <c r="H25" s="184"/>
      <c r="I25" s="184"/>
      <c r="J25" s="184"/>
      <c r="K25" s="239"/>
      <c r="L25" s="238" t="s">
        <v>53</v>
      </c>
      <c r="M25" s="184"/>
      <c r="N25" s="262">
        <f>กรอกข้อมูล!C12</f>
        <v>0</v>
      </c>
      <c r="O25" s="263"/>
    </row>
    <row r="26" spans="2:15" ht="27.95" customHeight="1" x14ac:dyDescent="0.25">
      <c r="B26" s="235" t="str">
        <f>IF(กรอกข้อมูล!D17="","",IF(OR(กรอกข้อมูล!D17=กรอกข้อมูล!D16,กรอกข้อมูล!D17=กรอกข้อมูล!D14),"",IF(กรอกข้อมูล!D17=กรอกข้อมูล!D15,"",กรอกข้อมูล!D17)))</f>
        <v/>
      </c>
      <c r="C26" s="236"/>
      <c r="D26" s="236"/>
      <c r="E26" s="236"/>
      <c r="F26" s="237"/>
      <c r="G26" s="235" t="str">
        <f>"("&amp;กรอกข้อมูล!D20&amp;")"</f>
        <v>()</v>
      </c>
      <c r="H26" s="236"/>
      <c r="I26" s="236"/>
      <c r="J26" s="236"/>
      <c r="K26" s="237"/>
      <c r="L26" s="232" t="str">
        <f>กรอกข้อมูล!J14</f>
        <v>29 มีนาคม 2565</v>
      </c>
      <c r="M26" s="233"/>
      <c r="N26" s="233"/>
      <c r="O26" s="234"/>
    </row>
    <row r="27" spans="2:15" ht="49.5" customHeight="1" x14ac:dyDescent="0.5">
      <c r="B27" s="20"/>
      <c r="C27" s="20"/>
      <c r="D27" s="20"/>
      <c r="E27" s="20"/>
      <c r="F27" s="20"/>
      <c r="G27" s="20"/>
      <c r="H27" s="20"/>
      <c r="I27" s="20"/>
      <c r="J27" s="20"/>
      <c r="K27" s="20"/>
    </row>
    <row r="28" spans="2:15" ht="49.5" customHeight="1" x14ac:dyDescent="0.5"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spans="2:15" ht="27.95" customHeight="1" x14ac:dyDescent="0.25">
      <c r="B29" s="254" t="s">
        <v>54</v>
      </c>
      <c r="C29" s="255"/>
      <c r="D29" s="255"/>
      <c r="E29" s="255"/>
      <c r="F29" s="255"/>
      <c r="G29" s="255"/>
      <c r="H29" s="256"/>
      <c r="I29" s="245" t="s">
        <v>55</v>
      </c>
      <c r="J29" s="246"/>
      <c r="K29" s="246"/>
      <c r="L29" s="246"/>
      <c r="M29" s="246"/>
      <c r="N29" s="246"/>
      <c r="O29" s="247"/>
    </row>
    <row r="30" spans="2:15" ht="27.95" customHeight="1" x14ac:dyDescent="0.35">
      <c r="B30" s="240" t="s">
        <v>75</v>
      </c>
      <c r="C30" s="185"/>
      <c r="D30" s="185"/>
      <c r="E30" s="185"/>
      <c r="F30" s="185"/>
      <c r="G30" s="185"/>
      <c r="H30" s="241"/>
      <c r="I30" s="248" t="s">
        <v>109</v>
      </c>
      <c r="J30" s="249"/>
      <c r="K30" s="249"/>
      <c r="L30" s="249"/>
      <c r="M30" s="249"/>
      <c r="N30" s="249"/>
      <c r="O30" s="250"/>
    </row>
    <row r="31" spans="2:15" ht="27.95" customHeight="1" x14ac:dyDescent="0.55000000000000004">
      <c r="B31" s="240" t="s">
        <v>132</v>
      </c>
      <c r="C31" s="185"/>
      <c r="D31" s="185"/>
      <c r="E31" s="185"/>
      <c r="F31" s="185"/>
      <c r="G31" s="185"/>
      <c r="H31" s="241"/>
      <c r="I31" s="21"/>
      <c r="J31" s="22"/>
      <c r="K31" s="22"/>
      <c r="L31" s="22"/>
      <c r="M31" s="23"/>
      <c r="N31" s="23"/>
      <c r="O31" s="24"/>
    </row>
    <row r="32" spans="2:15" ht="27.95" customHeight="1" x14ac:dyDescent="0.55000000000000004">
      <c r="B32" s="240" t="s">
        <v>117</v>
      </c>
      <c r="C32" s="185"/>
      <c r="D32" s="185"/>
      <c r="E32" s="185"/>
      <c r="F32" s="185"/>
      <c r="G32" s="185"/>
      <c r="H32" s="241"/>
      <c r="I32" s="21"/>
      <c r="J32" s="22"/>
      <c r="K32" s="22"/>
      <c r="L32" s="22"/>
      <c r="M32" s="23"/>
      <c r="N32" s="23"/>
      <c r="O32" s="24"/>
    </row>
    <row r="33" spans="2:15" ht="27.95" customHeight="1" x14ac:dyDescent="0.25">
      <c r="B33" s="238" t="s">
        <v>75</v>
      </c>
      <c r="C33" s="184"/>
      <c r="D33" s="184"/>
      <c r="E33" s="184"/>
      <c r="F33" s="184"/>
      <c r="G33" s="184"/>
      <c r="H33" s="239"/>
      <c r="I33" s="238" t="s">
        <v>74</v>
      </c>
      <c r="J33" s="184"/>
      <c r="K33" s="184"/>
      <c r="L33" s="184"/>
      <c r="M33" s="184"/>
      <c r="N33" s="184"/>
      <c r="O33" s="239"/>
    </row>
    <row r="34" spans="2:15" ht="27.95" customHeight="1" x14ac:dyDescent="0.25">
      <c r="B34" s="238" t="s">
        <v>165</v>
      </c>
      <c r="C34" s="184"/>
      <c r="D34" s="184"/>
      <c r="E34" s="184"/>
      <c r="F34" s="184"/>
      <c r="G34" s="184"/>
      <c r="H34" s="239"/>
      <c r="I34" s="238" t="s">
        <v>56</v>
      </c>
      <c r="J34" s="184"/>
      <c r="K34" s="184"/>
      <c r="L34" s="184"/>
      <c r="M34" s="184"/>
      <c r="N34" s="184"/>
      <c r="O34" s="239"/>
    </row>
    <row r="35" spans="2:15" ht="27.95" customHeight="1" x14ac:dyDescent="0.25">
      <c r="B35" s="238" t="s">
        <v>166</v>
      </c>
      <c r="C35" s="184"/>
      <c r="D35" s="184"/>
      <c r="E35" s="184"/>
      <c r="F35" s="184"/>
      <c r="G35" s="184"/>
      <c r="H35" s="239"/>
      <c r="I35" s="238" t="s">
        <v>57</v>
      </c>
      <c r="J35" s="184"/>
      <c r="K35" s="184"/>
      <c r="L35" s="184"/>
      <c r="M35" s="184"/>
      <c r="N35" s="184"/>
      <c r="O35" s="239"/>
    </row>
    <row r="36" spans="2:15" ht="27.95" customHeight="1" x14ac:dyDescent="0.25">
      <c r="B36" s="232" t="str">
        <f>กรอกข้อมูล!J15</f>
        <v>30 มีนาคม 2565</v>
      </c>
      <c r="C36" s="233"/>
      <c r="D36" s="233"/>
      <c r="E36" s="233"/>
      <c r="F36" s="233"/>
      <c r="G36" s="233"/>
      <c r="H36" s="234"/>
      <c r="I36" s="232" t="str">
        <f>กรอกข้อมูล!J16</f>
        <v>31 มีนาคม 2565</v>
      </c>
      <c r="J36" s="233"/>
      <c r="K36" s="233"/>
      <c r="L36" s="233"/>
      <c r="M36" s="233"/>
      <c r="N36" s="233"/>
      <c r="O36" s="234"/>
    </row>
    <row r="37" spans="2:15" ht="21.75" x14ac:dyDescent="0.5">
      <c r="B37" s="20"/>
      <c r="C37" s="20"/>
      <c r="D37" s="20"/>
      <c r="E37" s="20"/>
      <c r="F37" s="20"/>
      <c r="G37" s="20"/>
      <c r="H37" s="20"/>
      <c r="I37" s="20"/>
      <c r="J37" s="20"/>
      <c r="K37" s="20"/>
    </row>
  </sheetData>
  <sheetProtection algorithmName="SHA-512" hashValue="inYpO/M7TG9RY5sTSIkAW7rfldEx4S6rM7I9knD4BF7oNDXR4f4Gf9DOtTbNKoN9lPW/KnGIoI29Wa5JhFCY7w==" saltValue="NJWdlHTRDTeQi+dfB7Jxjw==" spinCount="100000" sheet="1" objects="1" scenarios="1" selectLockedCells="1"/>
  <mergeCells count="49">
    <mergeCell ref="B2:O2"/>
    <mergeCell ref="B10:O10"/>
    <mergeCell ref="B16:O16"/>
    <mergeCell ref="D18:K18"/>
    <mergeCell ref="B18:C18"/>
    <mergeCell ref="N12:N13"/>
    <mergeCell ref="O12:O13"/>
    <mergeCell ref="M12:M13"/>
    <mergeCell ref="L12:L13"/>
    <mergeCell ref="N18:O18"/>
    <mergeCell ref="L25:M25"/>
    <mergeCell ref="N25:O25"/>
    <mergeCell ref="B29:H29"/>
    <mergeCell ref="B33:H33"/>
    <mergeCell ref="G25:K25"/>
    <mergeCell ref="N20:O20"/>
    <mergeCell ref="L18:M18"/>
    <mergeCell ref="L19:M19"/>
    <mergeCell ref="L20:M20"/>
    <mergeCell ref="G24:K24"/>
    <mergeCell ref="B20:C20"/>
    <mergeCell ref="D19:K19"/>
    <mergeCell ref="D20:K20"/>
    <mergeCell ref="I29:O29"/>
    <mergeCell ref="I30:O30"/>
    <mergeCell ref="B19:C19"/>
    <mergeCell ref="B22:F22"/>
    <mergeCell ref="B23:F23"/>
    <mergeCell ref="B24:F24"/>
    <mergeCell ref="B25:F25"/>
    <mergeCell ref="L24:O24"/>
    <mergeCell ref="L22:O22"/>
    <mergeCell ref="L23:O23"/>
    <mergeCell ref="G22:K22"/>
    <mergeCell ref="G23:K23"/>
    <mergeCell ref="N19:O19"/>
    <mergeCell ref="B36:H36"/>
    <mergeCell ref="B26:F26"/>
    <mergeCell ref="I34:O34"/>
    <mergeCell ref="I35:O35"/>
    <mergeCell ref="I36:O36"/>
    <mergeCell ref="G26:K26"/>
    <mergeCell ref="L26:O26"/>
    <mergeCell ref="B34:H34"/>
    <mergeCell ref="B35:H35"/>
    <mergeCell ref="B30:H30"/>
    <mergeCell ref="B31:H31"/>
    <mergeCell ref="B32:H32"/>
    <mergeCell ref="I33:O33"/>
  </mergeCells>
  <printOptions horizontalCentered="1"/>
  <pageMargins left="0.70866141732283472" right="0.11811023622047245" top="0.74803149606299213" bottom="0.74803149606299213" header="0.31496062992125984" footer="0.31496062992125984"/>
  <pageSetup paperSize="9" scale="67" orientation="portrait" horizontalDpi="4294967293" verticalDpi="1200" r:id="rId1"/>
  <drawing r:id="rId2"/>
  <legacyDrawing r:id="rId3"/>
  <oleObjects>
    <mc:AlternateContent xmlns:mc="http://schemas.openxmlformats.org/markup-compatibility/2006">
      <mc:Choice Requires="x14">
        <oleObject progId="Equation.3" shapeId="7169" r:id="rId4">
          <objectPr defaultSize="0" autoPict="0" r:id="rId5">
            <anchor moveWithCells="1">
              <from>
                <xdr:col>11</xdr:col>
                <xdr:colOff>219075</xdr:colOff>
                <xdr:row>11</xdr:row>
                <xdr:rowOff>285750</xdr:rowOff>
              </from>
              <to>
                <xdr:col>11</xdr:col>
                <xdr:colOff>400050</xdr:colOff>
                <xdr:row>12</xdr:row>
                <xdr:rowOff>152400</xdr:rowOff>
              </to>
            </anchor>
          </objectPr>
        </oleObject>
      </mc:Choice>
      <mc:Fallback>
        <oleObject progId="Equation.3" shapeId="7169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I4:U27"/>
  <sheetViews>
    <sheetView workbookViewId="0">
      <selection activeCell="F2" sqref="F2"/>
    </sheetView>
  </sheetViews>
  <sheetFormatPr defaultRowHeight="15" x14ac:dyDescent="0.25"/>
  <sheetData>
    <row r="4" spans="9:21" x14ac:dyDescent="0.25">
      <c r="I4">
        <v>1</v>
      </c>
      <c r="K4" t="s">
        <v>9</v>
      </c>
      <c r="M4" t="s">
        <v>133</v>
      </c>
      <c r="O4" t="s">
        <v>9</v>
      </c>
      <c r="S4">
        <v>1</v>
      </c>
      <c r="U4">
        <v>1</v>
      </c>
    </row>
    <row r="5" spans="9:21" x14ac:dyDescent="0.25">
      <c r="I5">
        <v>2</v>
      </c>
      <c r="K5" t="s">
        <v>10</v>
      </c>
      <c r="M5" t="s">
        <v>134</v>
      </c>
      <c r="O5" t="s">
        <v>10</v>
      </c>
      <c r="S5">
        <v>2</v>
      </c>
      <c r="U5">
        <v>2</v>
      </c>
    </row>
    <row r="6" spans="9:21" x14ac:dyDescent="0.25">
      <c r="I6">
        <v>3</v>
      </c>
      <c r="K6" t="s">
        <v>131</v>
      </c>
      <c r="M6" t="s">
        <v>135</v>
      </c>
      <c r="O6" t="s">
        <v>167</v>
      </c>
      <c r="S6">
        <v>3</v>
      </c>
      <c r="U6">
        <v>3</v>
      </c>
    </row>
    <row r="7" spans="9:21" x14ac:dyDescent="0.25">
      <c r="I7">
        <v>4</v>
      </c>
      <c r="K7" t="s">
        <v>12</v>
      </c>
      <c r="M7" t="s">
        <v>136</v>
      </c>
      <c r="O7" t="s">
        <v>137</v>
      </c>
      <c r="S7">
        <v>4</v>
      </c>
      <c r="U7">
        <v>4</v>
      </c>
    </row>
    <row r="8" spans="9:21" x14ac:dyDescent="0.25">
      <c r="I8">
        <v>5</v>
      </c>
      <c r="K8" t="s">
        <v>14</v>
      </c>
      <c r="M8" t="s">
        <v>138</v>
      </c>
      <c r="O8" t="s">
        <v>13</v>
      </c>
      <c r="S8">
        <v>5</v>
      </c>
      <c r="U8">
        <v>5</v>
      </c>
    </row>
    <row r="9" spans="9:21" x14ac:dyDescent="0.25">
      <c r="I9">
        <v>6</v>
      </c>
      <c r="K9" t="s">
        <v>15</v>
      </c>
      <c r="M9" t="s">
        <v>139</v>
      </c>
      <c r="O9" t="s">
        <v>23</v>
      </c>
      <c r="S9">
        <v>6</v>
      </c>
    </row>
    <row r="10" spans="9:21" x14ac:dyDescent="0.25">
      <c r="K10" t="s">
        <v>130</v>
      </c>
      <c r="M10" t="s">
        <v>140</v>
      </c>
      <c r="O10" t="s">
        <v>15</v>
      </c>
    </row>
    <row r="11" spans="9:21" x14ac:dyDescent="0.25">
      <c r="K11" t="s">
        <v>16</v>
      </c>
      <c r="M11" t="s">
        <v>141</v>
      </c>
      <c r="O11" t="s">
        <v>142</v>
      </c>
    </row>
    <row r="12" spans="9:21" x14ac:dyDescent="0.25">
      <c r="M12" t="s">
        <v>143</v>
      </c>
      <c r="O12" t="s">
        <v>130</v>
      </c>
    </row>
    <row r="13" spans="9:21" x14ac:dyDescent="0.25">
      <c r="M13" t="s">
        <v>144</v>
      </c>
      <c r="O13" t="s">
        <v>24</v>
      </c>
    </row>
    <row r="14" spans="9:21" x14ac:dyDescent="0.25">
      <c r="M14" t="s">
        <v>145</v>
      </c>
      <c r="O14" t="s">
        <v>168</v>
      </c>
    </row>
    <row r="15" spans="9:21" x14ac:dyDescent="0.25">
      <c r="M15" t="s">
        <v>146</v>
      </c>
      <c r="O15" t="s">
        <v>163</v>
      </c>
    </row>
    <row r="16" spans="9:21" x14ac:dyDescent="0.25">
      <c r="M16" t="s">
        <v>147</v>
      </c>
    </row>
    <row r="17" spans="13:13" x14ac:dyDescent="0.25">
      <c r="M17" t="s">
        <v>148</v>
      </c>
    </row>
    <row r="18" spans="13:13" x14ac:dyDescent="0.25">
      <c r="M18" t="s">
        <v>149</v>
      </c>
    </row>
    <row r="19" spans="13:13" x14ac:dyDescent="0.25">
      <c r="M19" t="s">
        <v>150</v>
      </c>
    </row>
    <row r="20" spans="13:13" x14ac:dyDescent="0.25">
      <c r="M20" t="s">
        <v>151</v>
      </c>
    </row>
    <row r="21" spans="13:13" x14ac:dyDescent="0.25">
      <c r="M21" t="s">
        <v>152</v>
      </c>
    </row>
    <row r="22" spans="13:13" x14ac:dyDescent="0.25">
      <c r="M22" t="s">
        <v>153</v>
      </c>
    </row>
    <row r="23" spans="13:13" x14ac:dyDescent="0.25">
      <c r="M23" t="s">
        <v>154</v>
      </c>
    </row>
    <row r="24" spans="13:13" x14ac:dyDescent="0.25">
      <c r="M24" t="s">
        <v>155</v>
      </c>
    </row>
    <row r="25" spans="13:13" x14ac:dyDescent="0.25">
      <c r="M25" t="s">
        <v>156</v>
      </c>
    </row>
    <row r="26" spans="13:13" x14ac:dyDescent="0.25">
      <c r="M26" t="s">
        <v>157</v>
      </c>
    </row>
    <row r="27" spans="13:13" x14ac:dyDescent="0.25">
      <c r="M27" t="s">
        <v>158</v>
      </c>
    </row>
  </sheetData>
  <sheetProtection algorithmName="SHA-512" hashValue="QjRgMrbdpjVruDAo8qncESVjICsS44hCnaR682LNivZkbOEZWy7zM6A+pkwUT1qI1GSJoovuXxv98V1sj0Un8w==" saltValue="6d6RzmJOqV1XvAtOEn+vVg==" spinCount="100000"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4</vt:i4>
      </vt:variant>
    </vt:vector>
  </HeadingPairs>
  <TitlesOfParts>
    <vt:vector size="11" baseType="lpstr">
      <vt:lpstr>กรอกข้อมูล</vt:lpstr>
      <vt:lpstr>พิมพ์แบบรายงานผลการประเมิน</vt:lpstr>
      <vt:lpstr>พิมพ์สรุปผลการเรียนทุกกลุ่ม</vt:lpstr>
      <vt:lpstr>กราฟ</vt:lpstr>
      <vt:lpstr>พิมพ์สรุปผลการเรียนรายวิชา</vt:lpstr>
      <vt:lpstr>พิมพ์สรุปผลการเรียนรู้รายวิชา</vt:lpstr>
      <vt:lpstr>g</vt:lpstr>
      <vt:lpstr>กราฟ!Print_Area</vt:lpstr>
      <vt:lpstr>พิมพ์แบบรายงานผลการประเมิน!Print_Area</vt:lpstr>
      <vt:lpstr>พิมพ์สรุปผลการเรียนทุกกลุ่ม!Print_Area</vt:lpstr>
      <vt:lpstr>พิมพ์สรุปผลการเรียนรู้รายวิชา!Print_Area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</dc:creator>
  <cp:lastModifiedBy>Lenovo</cp:lastModifiedBy>
  <cp:lastPrinted>2023-03-21T06:09:34Z</cp:lastPrinted>
  <dcterms:created xsi:type="dcterms:W3CDTF">2018-03-18T13:38:00Z</dcterms:created>
  <dcterms:modified xsi:type="dcterms:W3CDTF">2026-03-19T13:17:27Z</dcterms:modified>
</cp:coreProperties>
</file>